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 tabRatio="373"/>
  </bookViews>
  <sheets>
    <sheet name="költségvetés" sheetId="3" r:id="rId1"/>
    <sheet name="mennyiségkimutatás" sheetId="4" r:id="rId2"/>
  </sheets>
  <definedNames>
    <definedName name="_xlnm._FilterDatabase" localSheetId="0" hidden="1">költségvetés!$C$4:$C$451</definedName>
    <definedName name="_xlnm.Print_Area" localSheetId="0">költségvetés!$A$1:$F$121</definedName>
    <definedName name="_xlnm.Print_Area" localSheetId="1">mennyiségkimutatás!$A$1:$F$296</definedName>
  </definedNames>
  <calcPr calcId="152511"/>
  <customWorkbookViews>
    <customWorkbookView name="JaniL - Egyéni nézet" guid="{FB7480FB-C5DA-4287-9DC7-2E3E1570C76F}" mergeInterval="0" personalView="1" maximized="1" windowWidth="1268" windowHeight="826" activeSheetId="1"/>
    <customWorkbookView name="Palt - Egyéni nézet" guid="{72D45AD9-A32A-4ABC-A79D-A03307B57331}" mergeInterval="0" personalView="1" maximized="1" windowWidth="1276" windowHeight="807" activeSheetId="1"/>
    <customWorkbookView name="daroczii - Egyéni nézet" guid="{CACC1C97-89A7-45AB-9A6B-D4D3CC1E0A9B}" mergeInterval="0" personalView="1" maximized="1" windowWidth="1276" windowHeight="799" activeSheetId="1"/>
    <customWorkbookView name="Ági - Egyéni látvány" guid="{A703FD20-49BE-11D8-AB13-00E02909C616}" mergeInterval="0" personalView="1" maximized="1" windowWidth="636" windowHeight="291" activeSheetId="1"/>
  </customWorkbookViews>
</workbook>
</file>

<file path=xl/calcChain.xml><?xml version="1.0" encoding="utf-8"?>
<calcChain xmlns="http://schemas.openxmlformats.org/spreadsheetml/2006/main">
  <c r="F22" i="3" l="1"/>
  <c r="F295" i="4" l="1"/>
  <c r="E295" i="4"/>
  <c r="F115" i="3" l="1"/>
  <c r="F31" i="4" l="1"/>
  <c r="E31" i="4"/>
  <c r="F293" i="4"/>
  <c r="E293" i="4"/>
  <c r="D113" i="3" s="1"/>
  <c r="F113" i="3" s="1"/>
  <c r="F292" i="4"/>
  <c r="E292" i="4"/>
  <c r="D112" i="3" s="1"/>
  <c r="F112" i="3" s="1"/>
  <c r="F289" i="4"/>
  <c r="E289" i="4"/>
  <c r="D110" i="3" s="1"/>
  <c r="F286" i="4"/>
  <c r="E286" i="4"/>
  <c r="D108" i="3" s="1"/>
  <c r="F108" i="3" s="1"/>
  <c r="F8" i="3" l="1"/>
  <c r="F9" i="3"/>
  <c r="F10" i="3"/>
  <c r="F14" i="3"/>
  <c r="F15" i="3"/>
  <c r="F80" i="3"/>
  <c r="F81" i="3"/>
  <c r="F82" i="3"/>
  <c r="F83" i="3"/>
  <c r="F84" i="3"/>
  <c r="F85" i="3"/>
  <c r="F96" i="3"/>
  <c r="F7" i="3"/>
  <c r="C128" i="4" l="1"/>
  <c r="C126" i="4"/>
  <c r="C124" i="4"/>
  <c r="C122" i="4"/>
  <c r="C120" i="4"/>
  <c r="C117" i="4"/>
  <c r="C279" i="4" l="1"/>
  <c r="C277" i="4"/>
  <c r="F110" i="3" l="1"/>
  <c r="C28" i="4"/>
  <c r="E28" i="4" s="1"/>
  <c r="D19" i="3" s="1"/>
  <c r="F28" i="4"/>
  <c r="C37" i="4"/>
  <c r="C38" i="4"/>
  <c r="C42" i="4"/>
  <c r="C47" i="4"/>
  <c r="C55" i="4"/>
  <c r="C65" i="4"/>
  <c r="C70" i="4"/>
  <c r="C71" i="4"/>
  <c r="C72" i="4"/>
  <c r="C73" i="4"/>
  <c r="C74" i="4"/>
  <c r="C75" i="4"/>
  <c r="C76" i="4"/>
  <c r="C77" i="4"/>
  <c r="C78" i="4"/>
  <c r="C79" i="4"/>
  <c r="C80" i="4"/>
  <c r="C87" i="4"/>
  <c r="C92" i="4"/>
  <c r="C93" i="4"/>
  <c r="C94" i="4"/>
  <c r="C98" i="4"/>
  <c r="C99" i="4"/>
  <c r="C100" i="4"/>
  <c r="C101" i="4"/>
  <c r="C108" i="4"/>
  <c r="C109" i="4"/>
  <c r="C112" i="4"/>
  <c r="C130" i="4"/>
  <c r="C135" i="4"/>
  <c r="C141" i="4" s="1"/>
  <c r="C138" i="4"/>
  <c r="C151" i="4"/>
  <c r="C153" i="4"/>
  <c r="C155" i="4"/>
  <c r="C157" i="4"/>
  <c r="C162" i="4"/>
  <c r="C164" i="4"/>
  <c r="C166" i="4"/>
  <c r="C168" i="4"/>
  <c r="C173" i="4"/>
  <c r="C174" i="4" s="1"/>
  <c r="C178" i="4"/>
  <c r="C179" i="4"/>
  <c r="C183" i="4"/>
  <c r="C184" i="4"/>
  <c r="C189" i="4"/>
  <c r="C191" i="4"/>
  <c r="C193" i="4"/>
  <c r="C200" i="4"/>
  <c r="C202" i="4"/>
  <c r="C204" i="4"/>
  <c r="C206" i="4"/>
  <c r="C208" i="4"/>
  <c r="C214" i="4"/>
  <c r="C217" i="4"/>
  <c r="C219" i="4"/>
  <c r="C221" i="4"/>
  <c r="C223" i="4"/>
  <c r="C225" i="4"/>
  <c r="C227" i="4"/>
  <c r="C252" i="4"/>
  <c r="C266" i="4"/>
  <c r="C267" i="4"/>
  <c r="C269" i="4"/>
  <c r="C281" i="4"/>
  <c r="F19" i="3" l="1"/>
  <c r="C180" i="4"/>
  <c r="C158" i="4"/>
  <c r="C131" i="4"/>
  <c r="C39" i="4"/>
  <c r="C194" i="4"/>
  <c r="C169" i="4"/>
  <c r="C102" i="4"/>
  <c r="C209" i="4"/>
  <c r="C185" i="4"/>
  <c r="C95" i="4"/>
  <c r="C228" i="4"/>
  <c r="C231" i="4" s="1"/>
  <c r="C81" i="4"/>
  <c r="F281" i="4" l="1"/>
  <c r="E281" i="4"/>
  <c r="D103" i="3" s="1"/>
  <c r="F103" i="3" s="1"/>
  <c r="F282" i="4"/>
  <c r="E282" i="4"/>
  <c r="D104" i="3" s="1"/>
  <c r="F104" i="3" s="1"/>
  <c r="F267" i="4"/>
  <c r="E268" i="4"/>
  <c r="D90" i="3" s="1"/>
  <c r="F90" i="3" s="1"/>
  <c r="F268" i="4"/>
  <c r="F269" i="4"/>
  <c r="E271" i="4"/>
  <c r="D93" i="3" s="1"/>
  <c r="F93" i="3" s="1"/>
  <c r="F271" i="4"/>
  <c r="E272" i="4"/>
  <c r="D94" i="3" s="1"/>
  <c r="F94" i="3" s="1"/>
  <c r="F272" i="4"/>
  <c r="E273" i="4"/>
  <c r="D95" i="3" s="1"/>
  <c r="F95" i="3" s="1"/>
  <c r="F273" i="4"/>
  <c r="E274" i="4"/>
  <c r="F274" i="4"/>
  <c r="F277" i="4"/>
  <c r="E279" i="4"/>
  <c r="D101" i="3" s="1"/>
  <c r="F101" i="3" s="1"/>
  <c r="F279" i="4"/>
  <c r="F266" i="4"/>
  <c r="E277" i="4"/>
  <c r="D99" i="3" s="1"/>
  <c r="F99" i="3" s="1"/>
  <c r="E269" i="4"/>
  <c r="D91" i="3" s="1"/>
  <c r="F91" i="3" s="1"/>
  <c r="E267" i="4"/>
  <c r="D89" i="3" s="1"/>
  <c r="F89" i="3" s="1"/>
  <c r="E266" i="4"/>
  <c r="D88" i="3" s="1"/>
  <c r="F88" i="3" s="1"/>
  <c r="E259" i="4"/>
  <c r="F259" i="4"/>
  <c r="E260" i="4"/>
  <c r="F260" i="4"/>
  <c r="E261" i="4"/>
  <c r="F261" i="4"/>
  <c r="E262" i="4"/>
  <c r="F262" i="4"/>
  <c r="E263" i="4"/>
  <c r="F263" i="4"/>
  <c r="F258" i="4"/>
  <c r="E258" i="4"/>
  <c r="F228" i="4"/>
  <c r="D51" i="3"/>
  <c r="F51" i="3" s="1"/>
  <c r="D53" i="3"/>
  <c r="F53" i="3" s="1"/>
  <c r="D50" i="3"/>
  <c r="F50" i="3" s="1"/>
  <c r="D52" i="3" l="1"/>
  <c r="F52" i="3" s="1"/>
  <c r="E228" i="4" l="1"/>
  <c r="D68" i="3" s="1"/>
  <c r="E109" i="4"/>
  <c r="D45" i="3" s="1"/>
  <c r="F109" i="4"/>
  <c r="D12" i="3"/>
  <c r="F45" i="3" l="1"/>
  <c r="F12" i="3"/>
  <c r="F68" i="3"/>
  <c r="F240" i="4"/>
  <c r="E252" i="4"/>
  <c r="D76" i="3" s="1"/>
  <c r="E240" i="4"/>
  <c r="D74" i="3" s="1"/>
  <c r="F236" i="4"/>
  <c r="E236" i="4"/>
  <c r="D72" i="3" s="1"/>
  <c r="E231" i="4"/>
  <c r="D69" i="3" s="1"/>
  <c r="E209" i="4"/>
  <c r="D66" i="3" s="1"/>
  <c r="E194" i="4"/>
  <c r="D63" i="3" s="1"/>
  <c r="F194" i="4"/>
  <c r="F185" i="4"/>
  <c r="E185" i="4"/>
  <c r="D62" i="3" s="1"/>
  <c r="F180" i="4"/>
  <c r="E180" i="4"/>
  <c r="D61" i="3" s="1"/>
  <c r="F174" i="4"/>
  <c r="E174" i="4"/>
  <c r="D59" i="3" s="1"/>
  <c r="F169" i="4"/>
  <c r="F158" i="4"/>
  <c r="F63" i="3" l="1"/>
  <c r="F59" i="3"/>
  <c r="F74" i="3"/>
  <c r="F61" i="3"/>
  <c r="F72" i="3"/>
  <c r="F62" i="3"/>
  <c r="F66" i="3"/>
  <c r="F69" i="3"/>
  <c r="F76" i="3"/>
  <c r="E169" i="4"/>
  <c r="D58" i="3" s="1"/>
  <c r="E158" i="4"/>
  <c r="D57" i="3" s="1"/>
  <c r="F144" i="4"/>
  <c r="E144" i="4"/>
  <c r="F141" i="4"/>
  <c r="E141" i="4"/>
  <c r="F138" i="4"/>
  <c r="E138" i="4"/>
  <c r="F135" i="4"/>
  <c r="E135" i="4"/>
  <c r="F131" i="4"/>
  <c r="E131" i="4"/>
  <c r="D48" i="3" s="1"/>
  <c r="E108" i="4"/>
  <c r="D44" i="3" s="1"/>
  <c r="E112" i="4"/>
  <c r="D46" i="3" s="1"/>
  <c r="F112" i="4"/>
  <c r="F108" i="4"/>
  <c r="F102" i="4"/>
  <c r="E102" i="4"/>
  <c r="D41" i="3" s="1"/>
  <c r="F95" i="4"/>
  <c r="E95" i="4"/>
  <c r="D40" i="3" s="1"/>
  <c r="F87" i="4"/>
  <c r="E87" i="4"/>
  <c r="D37" i="3" s="1"/>
  <c r="F81" i="4"/>
  <c r="E81" i="4"/>
  <c r="D35" i="3" s="1"/>
  <c r="F62" i="4"/>
  <c r="E62" i="4"/>
  <c r="D32" i="3" s="1"/>
  <c r="F59" i="4"/>
  <c r="E59" i="4"/>
  <c r="D31" i="3" s="1"/>
  <c r="F65" i="4"/>
  <c r="E65" i="4"/>
  <c r="D33" i="3" s="1"/>
  <c r="F55" i="4"/>
  <c r="E55" i="4"/>
  <c r="D30" i="3" s="1"/>
  <c r="F47" i="4"/>
  <c r="E47" i="4"/>
  <c r="D28" i="3" s="1"/>
  <c r="F42" i="4"/>
  <c r="E42" i="4"/>
  <c r="D27" i="3" s="1"/>
  <c r="E39" i="4"/>
  <c r="D26" i="3" s="1"/>
  <c r="E23" i="4"/>
  <c r="C18" i="4"/>
  <c r="F26" i="3" l="1"/>
  <c r="F27" i="3"/>
  <c r="F31" i="3"/>
  <c r="F48" i="3"/>
  <c r="F44" i="3"/>
  <c r="F58" i="3"/>
  <c r="F30" i="3"/>
  <c r="F35" i="3"/>
  <c r="F40" i="3"/>
  <c r="F28" i="3"/>
  <c r="F33" i="3"/>
  <c r="F32" i="3"/>
  <c r="F37" i="3"/>
  <c r="F41" i="3"/>
  <c r="F46" i="3"/>
  <c r="F57" i="3"/>
  <c r="F119" i="3" l="1"/>
  <c r="F120" i="3" s="1"/>
  <c r="F121" i="3" s="1"/>
</calcChain>
</file>

<file path=xl/sharedStrings.xml><?xml version="1.0" encoding="utf-8"?>
<sst xmlns="http://schemas.openxmlformats.org/spreadsheetml/2006/main" count="559" uniqueCount="239">
  <si>
    <t>Csőáteresz meghosszabbítása</t>
  </si>
  <si>
    <t>Altalaj tömörítése bevágásban</t>
  </si>
  <si>
    <t>Földmű építése anyagnyerőhelyről</t>
  </si>
  <si>
    <t>Aszfalt burkolat táblás bontása</t>
  </si>
  <si>
    <t>Cementes kötőanyagú burkolat alap bontása</t>
  </si>
  <si>
    <t>Új építés</t>
  </si>
  <si>
    <t>m</t>
  </si>
  <si>
    <t>db</t>
  </si>
  <si>
    <t>Terület előkészítő földmunkák</t>
  </si>
  <si>
    <t>Bevágásból kikerülő felesleges föld kitermelése és elszállítása lerakóhelyre</t>
  </si>
  <si>
    <t>KÖZMŰVEZETÉKEK</t>
  </si>
  <si>
    <t>Földmű építése</t>
  </si>
  <si>
    <t>Alakító földmunkák</t>
  </si>
  <si>
    <t>Rézsűképzés</t>
  </si>
  <si>
    <t>Tervezési feladatok</t>
  </si>
  <si>
    <t>Ft</t>
  </si>
  <si>
    <t>Megvalósulási tervek elkészítése</t>
  </si>
  <si>
    <t>Tervezői művezetés</t>
  </si>
  <si>
    <t>Előzetes állapotfelvétel épületekről, közművekről, védett természeti területről, szállítóutakról</t>
  </si>
  <si>
    <t>Út- és közvilágítás, térvilágítás</t>
  </si>
  <si>
    <t>Útszélesség jelző oszlop</t>
  </si>
  <si>
    <t>Változó méretű táblák leszerelése</t>
  </si>
  <si>
    <t>Vezetőkorlát bontása</t>
  </si>
  <si>
    <t>Általános bontási, áthelyezési munkák</t>
  </si>
  <si>
    <t>Útépítéssel kapcsolatos bontási munkák, padka, elválasztósáv építés</t>
  </si>
  <si>
    <t>Bontási, terület-előkészítési munkák</t>
  </si>
  <si>
    <t>Hidraulikus kötőanyagú pályaszerkezeti rétegek</t>
  </si>
  <si>
    <t>AC 16 kopó (F)</t>
  </si>
  <si>
    <t>Ideiglenes forgalomterelés tervezés, engedélyeztetés</t>
  </si>
  <si>
    <t>Ideiglenes forgalomterelés építés, bontás</t>
  </si>
  <si>
    <t>Közmű feltárás, kutatóárok ásás</t>
  </si>
  <si>
    <t>MEGNEVEZÉS</t>
  </si>
  <si>
    <t>MÉRTÉK-EGYSÉG</t>
  </si>
  <si>
    <t>ÁLTALÁNOS TÉTELEK</t>
  </si>
  <si>
    <t>000 000</t>
  </si>
  <si>
    <t>Épületbontás</t>
  </si>
  <si>
    <t>Kerítésbontás</t>
  </si>
  <si>
    <t>Gázelzáró szintbehelyezése</t>
  </si>
  <si>
    <t>Vízelzárók szintbehelyezése</t>
  </si>
  <si>
    <t>Közművek fedlapjainak szintbehelyzése, cseréje</t>
  </si>
  <si>
    <t>Erdőirtás, tuskó kiszedéssel, a fák közötti növényzet irtásával</t>
  </si>
  <si>
    <t>Forgalomtechnikai létesítmények</t>
  </si>
  <si>
    <t>Vízszintes forgalomtechnikai jelzések</t>
  </si>
  <si>
    <t>Burkolati jelek készítése géppel (tartós kivitel)</t>
  </si>
  <si>
    <t>Burkolati jelek készítése kézzel (tartós kivitel)</t>
  </si>
  <si>
    <t>Bordázott (rázó) burkolati jel festése</t>
  </si>
  <si>
    <t>Függőleges forgalomtechnikai jelzések</t>
  </si>
  <si>
    <t>Oszlopok elhelyezése KRESZ táblákhoz</t>
  </si>
  <si>
    <t>Úttartozékok</t>
  </si>
  <si>
    <t>Védőkorlát gyalogos</t>
  </si>
  <si>
    <t>Előregyártott árokelemek gyártása, elhelyezése</t>
  </si>
  <si>
    <t>Víztelenítéshez szükséges létesítmények fenntartása</t>
  </si>
  <si>
    <t>Villamosvezetékek</t>
  </si>
  <si>
    <t>Padka készítése mechanikai stabilizációból (M56)</t>
  </si>
  <si>
    <t>Talajkezelés, töltésépítés előkészítés</t>
  </si>
  <si>
    <t>ELŐKÉSZÍTŐ- ÉS FÖLDMUNKÁK</t>
  </si>
  <si>
    <t>Padka, elválasztósáv építése</t>
  </si>
  <si>
    <t>Árok, folyóka</t>
  </si>
  <si>
    <t>Töltés (nagy tömegű földmű) építése</t>
  </si>
  <si>
    <t>Vízszintes felületek rendezése, tereprendezés jellegű földmunkák</t>
  </si>
  <si>
    <t>Irtás</t>
  </si>
  <si>
    <t>Víztelenítés</t>
  </si>
  <si>
    <t>Átereszek</t>
  </si>
  <si>
    <t>Humuszterítés sík felületen</t>
  </si>
  <si>
    <t>Humuszterítés rézsűs felületen</t>
  </si>
  <si>
    <t>Nem építmény specifikus általános földmunkák</t>
  </si>
  <si>
    <t>Földmű építése bevágásból</t>
  </si>
  <si>
    <t>Padka és/vagy elválasztósáv feltöltése töltésanyagból</t>
  </si>
  <si>
    <t>VÍZÉPÍTÉS</t>
  </si>
  <si>
    <t>Szennyezett talaj leszedése, elszállítása</t>
  </si>
  <si>
    <t>Altalaj tömörítése töltés alatt</t>
  </si>
  <si>
    <t>Felügyeletek, védelmek</t>
  </si>
  <si>
    <t>Szakfelügyeletek</t>
  </si>
  <si>
    <t>Ideiglenes létesítmények</t>
  </si>
  <si>
    <t>Útépítéssel kapcsolatos bontási munkák</t>
  </si>
  <si>
    <t>Forgalomtechnikai jelzések bontása, megszüntetése</t>
  </si>
  <si>
    <t>Függőleges jelzések bontása</t>
  </si>
  <si>
    <t>Oszlopok</t>
  </si>
  <si>
    <t>Változó méretű táblák tartószerkezetének bontása</t>
  </si>
  <si>
    <t>KRESZ táblák leszerelése oszlopról</t>
  </si>
  <si>
    <t>Pályaszerkezeti rétegek</t>
  </si>
  <si>
    <t>Kötőanyag nélküli pályaszerkezeti rétegek</t>
  </si>
  <si>
    <t>Mechanikai stabilizáció beépítése (M56)</t>
  </si>
  <si>
    <t>Telepen kevert cementes stabilizáció készítése (Ckt-4)</t>
  </si>
  <si>
    <t>Bitumenes kötőanyagú pályaszerkezeti rétegek</t>
  </si>
  <si>
    <t>AC 22 kötő (F)</t>
  </si>
  <si>
    <t>Forgalomtechnikai jelzések létesítése</t>
  </si>
  <si>
    <t>Kopórétegként építhető pályaszerkezeti rétegek</t>
  </si>
  <si>
    <t>Egyéb építési munkák</t>
  </si>
  <si>
    <t>Kötőrétegként építhető aszfaltkeverékek</t>
  </si>
  <si>
    <t>KRESZ táblák elhelyezése</t>
  </si>
  <si>
    <t>Változó méretű táblák elhelyezése tartószerkezettel</t>
  </si>
  <si>
    <t>Közúti visszatartó rendszerek</t>
  </si>
  <si>
    <t>Biztonsági korlát, terelőfal</t>
  </si>
  <si>
    <t>N2 feltartóztatási fokozatú vezetőkorlát</t>
  </si>
  <si>
    <t>Közúti vezetőkorlát (hagyományos)</t>
  </si>
  <si>
    <t>km</t>
  </si>
  <si>
    <t>Bitumenes tömítőszalag</t>
  </si>
  <si>
    <t>TÉTEL-SZÁM</t>
  </si>
  <si>
    <t>ÚTÉPÍTÉS ÉS EGYÉB PÁLYASZERKEZET ÉPÍTÉS</t>
  </si>
  <si>
    <r>
      <t>m</t>
    </r>
    <r>
      <rPr>
        <b/>
        <vertAlign val="superscript"/>
        <sz val="10"/>
        <rFont val="Arial"/>
        <family val="2"/>
        <charset val="238"/>
      </rPr>
      <t>3</t>
    </r>
  </si>
  <si>
    <r>
      <t>m</t>
    </r>
    <r>
      <rPr>
        <vertAlign val="superscript"/>
        <sz val="10"/>
        <rFont val="Arial"/>
        <family val="2"/>
        <charset val="238"/>
      </rPr>
      <t>2</t>
    </r>
  </si>
  <si>
    <t>Organizációs és forgalomterelési terv elkészítése</t>
  </si>
  <si>
    <t>Védőréteg készítése homokos kavicsból</t>
  </si>
  <si>
    <t>Szórt és makadám útalapok bontása</t>
  </si>
  <si>
    <t>Közúti vb. korlát bontása</t>
  </si>
  <si>
    <t>Korlát lefuttatás építése acél lefuttató elemmel</t>
  </si>
  <si>
    <t>Padka szivárgó/szivárgópaplan készítése</t>
  </si>
  <si>
    <t>Kraftolás, feszültségmentesítése (a frissen épített hidraulikus alapban, annak vastagságának 2/3-ig készített bitumenemulzióval kitöltött hézagrész</t>
  </si>
  <si>
    <t>Kiegészítő táblák elhelyezése</t>
  </si>
  <si>
    <r>
      <t>lgm</t>
    </r>
    <r>
      <rPr>
        <vertAlign val="superscript"/>
        <sz val="10"/>
        <rFont val="Arial"/>
        <family val="2"/>
        <charset val="238"/>
      </rPr>
      <t>3</t>
    </r>
  </si>
  <si>
    <t>EGYSÉGÁR</t>
  </si>
  <si>
    <t>ÖSSZEG</t>
  </si>
  <si>
    <t>m3</t>
  </si>
  <si>
    <t>m2</t>
  </si>
  <si>
    <t>MENNYISÉG</t>
  </si>
  <si>
    <t>Tigáz</t>
  </si>
  <si>
    <t>E-on</t>
  </si>
  <si>
    <t>T-com</t>
  </si>
  <si>
    <t>Nyírségvíz</t>
  </si>
  <si>
    <t>NyírVV</t>
  </si>
  <si>
    <t>költség</t>
  </si>
  <si>
    <t>légm3</t>
  </si>
  <si>
    <t>10 db helyszín x 1,5 m3/helyszín:</t>
  </si>
  <si>
    <t>Teljes építési terület szélességében 10 cm vtg.-ban</t>
  </si>
  <si>
    <t>38.400 m2 x 0,1 m =</t>
  </si>
  <si>
    <t>Számítógépes feldolgozásból!</t>
  </si>
  <si>
    <t>Főpálya: 0+000 - 2+376 kmsz. Között:</t>
  </si>
  <si>
    <t>Csatlakozó utak:</t>
  </si>
  <si>
    <t>0+228,34 kmsz. Jobb:</t>
  </si>
  <si>
    <t>0+920,29 kmsz jobb o.:</t>
  </si>
  <si>
    <t xml:space="preserve">Főpálya jobbo: </t>
  </si>
  <si>
    <t xml:space="preserve">Főpálya balo: </t>
  </si>
  <si>
    <t>Csatlkozó utak:</t>
  </si>
  <si>
    <t>Előző tétel alapján a felület!</t>
  </si>
  <si>
    <t xml:space="preserve">Főpálya: </t>
  </si>
  <si>
    <t>Kerítés áthelyezése és újraépítése</t>
  </si>
  <si>
    <t>1+610 - 1+640 kmsz. Között bal oldalon:</t>
  </si>
  <si>
    <t>0+923 - 1+190 kmsz között jobb oldali ingatlan körül:</t>
  </si>
  <si>
    <t>1+690 - 1+792 kmsz között jobb oldali ngatlan körüli teljes:</t>
  </si>
  <si>
    <t>Kerítés áthelyezése újjá építése</t>
  </si>
  <si>
    <t>0750/15 hrsz: 25 m x 7 m x 2,8 m =</t>
  </si>
  <si>
    <t>0750/15 hrsz:  7 m x 4 m x 2,8 m =</t>
  </si>
  <si>
    <t>0+083 kmsz</t>
  </si>
  <si>
    <t>0+250 kmsz</t>
  </si>
  <si>
    <t>0+497 kmsz</t>
  </si>
  <si>
    <t>1+390 kmsz</t>
  </si>
  <si>
    <t>Aknafedlapok cseréje teherbíró fedlapra</t>
  </si>
  <si>
    <t>Aknafedlapok cseréje, átépítése teherbíró fedlapra</t>
  </si>
  <si>
    <t>0+250 - 1+100 Kmsz között bal oldalon:</t>
  </si>
  <si>
    <t>1+150 - 1+620 Kmsz között bal oldalon:</t>
  </si>
  <si>
    <t>1+950 - 2+050 Kmsz között bal oldalon:</t>
  </si>
  <si>
    <t>2+070 - 2+350 Kmsz között bal oldalon:</t>
  </si>
  <si>
    <t>0+080 - 0+180 Kmsz között jobb oldalon:</t>
  </si>
  <si>
    <t>0+260 - 0+500 Kmsz között jobb oldalon:</t>
  </si>
  <si>
    <t>0+540 - 0+920 Kmsz között jobb oldalon:</t>
  </si>
  <si>
    <t>1+150 - 1+685 Kmsz között jobb oldalon:</t>
  </si>
  <si>
    <t>1+780 - 2+000 Kmsz között jobb oldalon:</t>
  </si>
  <si>
    <t>2+100 - 2+200 Kmsz között jobb oldalon:</t>
  </si>
  <si>
    <t>2+270 - 2+280 Kmsz között jobb oldalon:</t>
  </si>
  <si>
    <t>Számítógépes feldolgozásból! (munkaterületen visszaépítéshez)</t>
  </si>
  <si>
    <t>Számítógépes feldolgozásból! (elszállítandó többletmennyiség)</t>
  </si>
  <si>
    <t>Bevágásból kikerülő felesleges föld kitermelése és elszállítása lerakóhelyre (munkaterületen visszaépítéshez)</t>
  </si>
  <si>
    <t>Bevágásból kikerülő felesleges föld kitermelése és elszállítása lerakóhelyre (elszállítandó többletmennyiség)</t>
  </si>
  <si>
    <t>0+680 - 0+705 Kmsz között:</t>
  </si>
  <si>
    <t>1+320 - 1+432 Kmsz között:</t>
  </si>
  <si>
    <t>1+750 - 1+925 Kmsz között:</t>
  </si>
  <si>
    <t>0+050 - 0+680 Kmsz között:</t>
  </si>
  <si>
    <t>0+705 - 1+320 Kmsz között:</t>
  </si>
  <si>
    <t>1+432 - 1+750 Kmsz között:</t>
  </si>
  <si>
    <t>1+925 - 2+376 Kmsz között:</t>
  </si>
  <si>
    <t>2376 m x 8,12 m x 0,20 m =</t>
  </si>
  <si>
    <t>237,85 m2 x 0,20 m =</t>
  </si>
  <si>
    <t>Taliga utca:</t>
  </si>
  <si>
    <t>269,20 m2 x 0,20 m =</t>
  </si>
  <si>
    <t>Salamonbokori út:</t>
  </si>
  <si>
    <t>399,20 m2 x 0,20 m =</t>
  </si>
  <si>
    <t>0+920 kmsz.::</t>
  </si>
  <si>
    <t>135,70 m2 x 0,20 m =</t>
  </si>
  <si>
    <t>Szélsőbokori út déli ág:</t>
  </si>
  <si>
    <t>235,32 m2 x 0,20 m =</t>
  </si>
  <si>
    <t>Szirom utca:</t>
  </si>
  <si>
    <t>211,65 m2 x 0,20 m =</t>
  </si>
  <si>
    <t>Számítógépes feldolgozásból! (6520 m2 x 0,1 m)</t>
  </si>
  <si>
    <t xml:space="preserve"> 152 m2 x 0,1 m =</t>
  </si>
  <si>
    <t>135 m2 x 0,1 m =</t>
  </si>
  <si>
    <t>0+495 kmsz.:</t>
  </si>
  <si>
    <t>1+686 kmsz jobb o.:</t>
  </si>
  <si>
    <t>110,3 m2 x 0,1 m =</t>
  </si>
  <si>
    <t>1+765 - 1+875 kmsz. Között a bal oldalon</t>
  </si>
  <si>
    <t>110 m x 3,3 m 0,1 m =</t>
  </si>
  <si>
    <t xml:space="preserve"> 152 m2 x 0,2 m =</t>
  </si>
  <si>
    <t>135 m2 x 0,2 m =</t>
  </si>
  <si>
    <t>110,3 m2 x 0,2 m =</t>
  </si>
  <si>
    <t>110 m x 3,3 m 0,2 m =</t>
  </si>
  <si>
    <t>0+860 - 1+670 Kmsz között:</t>
  </si>
  <si>
    <t>2430 m2 x 0,15 m =</t>
  </si>
  <si>
    <t>balo.: 2272 m x 2,61 m x 0,1 m =</t>
  </si>
  <si>
    <t>jobbo.: 2259 m x 2,61 m x 0,1 m =</t>
  </si>
  <si>
    <t>balo.: 2272 m x 0,87 m2 =</t>
  </si>
  <si>
    <t>jobbo.: 2259 m x 0,87 m2 =</t>
  </si>
  <si>
    <t>2 259 m x 2,0 m x 0,2 m =</t>
  </si>
  <si>
    <t>2 272 m x 2,0 m x 0,2 m =</t>
  </si>
  <si>
    <t>365 m2 x 0,2 m =</t>
  </si>
  <si>
    <t xml:space="preserve"> 0+228 Kmsz útcsatl.:</t>
  </si>
  <si>
    <t>120,7 m2 x 0,2 m =</t>
  </si>
  <si>
    <t>184,1 m2 x 0,2 m =</t>
  </si>
  <si>
    <t>Hóvirág utca:</t>
  </si>
  <si>
    <t>146,45 m2 x 0,2 m =</t>
  </si>
  <si>
    <t>68,4 m2 x 0,2 m =</t>
  </si>
  <si>
    <t>Szervízút szintre emelése:</t>
  </si>
  <si>
    <t>107,2 m x 3,2 m x 0,2 m =</t>
  </si>
  <si>
    <t>Aszfalttömeg számítás alapján!</t>
  </si>
  <si>
    <t>0+920 kmsz.:</t>
  </si>
  <si>
    <t>Burkolati jelek készítése kézzel (tartós kivitel) (Sárga Kp piktogram)</t>
  </si>
  <si>
    <t>fm</t>
  </si>
  <si>
    <t xml:space="preserve">Nyíregyháza, Rókabokori út képítése </t>
  </si>
  <si>
    <t>Méret- és mennyiségkimutatás</t>
  </si>
  <si>
    <t>Tervezői költségvetés</t>
  </si>
  <si>
    <t>Számítógépes feldolgozásból! (18 880 m2 x 0,1 m)</t>
  </si>
  <si>
    <t>Nettó összesen:</t>
  </si>
  <si>
    <t>ÁFA (27 %):</t>
  </si>
  <si>
    <t>MINDÖSSZESEN BRUTTÓ:</t>
  </si>
  <si>
    <t>2376 m x 8,12 m x 0,30 m =</t>
  </si>
  <si>
    <t>237,85 m2 x 0,30 m =</t>
  </si>
  <si>
    <t>269,20 m2 x 0,30 m =</t>
  </si>
  <si>
    <t>399,20 m2 x 0,30 m =</t>
  </si>
  <si>
    <t>135,70 m2 x 0,30 m =</t>
  </si>
  <si>
    <t>235,32 m2 x 0,30 m =</t>
  </si>
  <si>
    <t>211,65 m2 x 0,30 m =</t>
  </si>
  <si>
    <t>Csapadék csatorna</t>
  </si>
  <si>
    <t>Gyűjtővezeték, Új építés, 5 db tisztító aknával</t>
  </si>
  <si>
    <t>Földárok humuszolása, füvesítése</t>
  </si>
  <si>
    <t>Elpregyártott árokelemek gyártása, elhelyezése</t>
  </si>
  <si>
    <t>Gyűjtővezeték</t>
  </si>
  <si>
    <t>Keresztcsatornák, hossz-csatornák</t>
  </si>
  <si>
    <t>.</t>
  </si>
  <si>
    <t>Tisztító akna elhelyezése</t>
  </si>
  <si>
    <t>"K"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</si>
</sst>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\ &quot;Ft&quot;_-;\-* #,##0\ &quot;Ft&quot;_-;_-* &quot;-&quot;??\ &quot;Ft&quot;_-;_-@_-"/>
    <numFmt numFmtId="165" formatCode="000,##0"/>
    <numFmt numFmtId="166" formatCode="0.0"/>
  </numFmts>
  <fonts count="2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</font>
    <font>
      <b/>
      <sz val="12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0" fontId="3" fillId="0" borderId="0"/>
    <xf numFmtId="0" fontId="1" fillId="0" borderId="0"/>
    <xf numFmtId="0" fontId="4" fillId="0" borderId="0"/>
    <xf numFmtId="0" fontId="1" fillId="0" borderId="0"/>
    <xf numFmtId="44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0" fontId="20" fillId="0" borderId="0"/>
  </cellStyleXfs>
  <cellXfs count="89">
    <xf numFmtId="0" fontId="0" fillId="0" borderId="0" xfId="0"/>
    <xf numFmtId="3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3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/>
    <xf numFmtId="0" fontId="2" fillId="4" borderId="0" xfId="0" applyFont="1" applyFill="1" applyBorder="1" applyAlignment="1">
      <alignment horizontal="left" vertical="center" wrapText="1"/>
    </xf>
    <xf numFmtId="3" fontId="1" fillId="0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64" fontId="2" fillId="0" borderId="0" xfId="5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0" xfId="0" applyFont="1"/>
    <xf numFmtId="0" fontId="2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3" fontId="1" fillId="0" borderId="0" xfId="6" applyFont="1" applyFill="1" applyBorder="1" applyAlignment="1">
      <alignment horizontal="center" vertical="center"/>
    </xf>
    <xf numFmtId="43" fontId="11" fillId="0" borderId="0" xfId="6" applyFont="1" applyFill="1" applyBorder="1" applyAlignment="1">
      <alignment horizontal="center" vertical="center"/>
    </xf>
    <xf numFmtId="43" fontId="11" fillId="0" borderId="2" xfId="6" applyFont="1" applyFill="1" applyBorder="1" applyAlignment="1">
      <alignment horizontal="center" vertical="center"/>
    </xf>
    <xf numFmtId="43" fontId="2" fillId="0" borderId="0" xfId="6" applyFont="1" applyFill="1" applyBorder="1" applyAlignment="1">
      <alignment horizontal="center" vertical="center"/>
    </xf>
    <xf numFmtId="43" fontId="1" fillId="0" borderId="2" xfId="6" applyFont="1" applyFill="1" applyBorder="1" applyAlignment="1">
      <alignment horizontal="center" vertical="center"/>
    </xf>
    <xf numFmtId="43" fontId="0" fillId="0" borderId="0" xfId="6" applyFont="1"/>
    <xf numFmtId="43" fontId="2" fillId="0" borderId="0" xfId="6" applyFont="1"/>
    <xf numFmtId="43" fontId="1" fillId="0" borderId="0" xfId="0" applyNumberFormat="1" applyFont="1" applyFill="1" applyBorder="1" applyAlignment="1">
      <alignment horizontal="center" vertical="center"/>
    </xf>
    <xf numFmtId="43" fontId="2" fillId="0" borderId="2" xfId="6" applyFont="1" applyFill="1" applyBorder="1" applyAlignment="1">
      <alignment horizontal="center" vertical="center"/>
    </xf>
    <xf numFmtId="43" fontId="12" fillId="0" borderId="0" xfId="6" applyFont="1" applyFill="1" applyBorder="1" applyAlignment="1">
      <alignment horizontal="center" vertical="center"/>
    </xf>
    <xf numFmtId="0" fontId="15" fillId="0" borderId="1" xfId="3" applyFont="1" applyFill="1" applyBorder="1" applyAlignment="1">
      <alignment horizontal="left" vertical="center"/>
    </xf>
    <xf numFmtId="165" fontId="14" fillId="0" borderId="1" xfId="3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 wrapText="1"/>
    </xf>
    <xf numFmtId="164" fontId="2" fillId="0" borderId="0" xfId="5" applyNumberFormat="1" applyFont="1"/>
    <xf numFmtId="43" fontId="2" fillId="0" borderId="0" xfId="6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/>
    <xf numFmtId="166" fontId="18" fillId="0" borderId="0" xfId="0" applyNumberFormat="1" applyFont="1" applyFill="1" applyBorder="1"/>
    <xf numFmtId="166" fontId="17" fillId="0" borderId="0" xfId="0" applyNumberFormat="1" applyFont="1" applyFill="1" applyBorder="1"/>
    <xf numFmtId="166" fontId="1" fillId="0" borderId="0" xfId="3" applyNumberFormat="1" applyFont="1" applyFill="1" applyBorder="1" applyAlignment="1">
      <alignment horizontal="right"/>
    </xf>
    <xf numFmtId="166" fontId="18" fillId="0" borderId="0" xfId="0" applyNumberFormat="1" applyFont="1" applyFill="1" applyBorder="1" applyAlignment="1">
      <alignment horizontal="center"/>
    </xf>
    <xf numFmtId="166" fontId="17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wrapText="1"/>
    </xf>
    <xf numFmtId="0" fontId="19" fillId="0" borderId="0" xfId="3" applyFont="1" applyFill="1" applyBorder="1" applyAlignment="1">
      <alignment horizontal="center"/>
    </xf>
    <xf numFmtId="165" fontId="19" fillId="0" borderId="0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left" vertical="center" wrapText="1"/>
    </xf>
    <xf numFmtId="166" fontId="19" fillId="0" borderId="0" xfId="3" applyNumberFormat="1" applyFont="1" applyFill="1" applyBorder="1"/>
    <xf numFmtId="3" fontId="2" fillId="0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3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2" fontId="9" fillId="0" borderId="0" xfId="8" applyNumberFormat="1" applyFont="1" applyFill="1" applyBorder="1" applyAlignment="1">
      <alignment horizontal="center" vertical="center"/>
    </xf>
    <xf numFmtId="164" fontId="9" fillId="0" borderId="0" xfId="7" applyNumberFormat="1" applyFont="1" applyFill="1" applyBorder="1" applyAlignment="1">
      <alignment horizontal="center" vertical="center"/>
    </xf>
    <xf numFmtId="0" fontId="0" fillId="0" borderId="0" xfId="0"/>
    <xf numFmtId="0" fontId="1" fillId="0" borderId="1" xfId="15" applyFont="1" applyFill="1" applyBorder="1" applyAlignment="1">
      <alignment horizontal="center" vertical="center"/>
    </xf>
    <xf numFmtId="3" fontId="2" fillId="0" borderId="3" xfId="15" applyNumberFormat="1" applyFont="1" applyFill="1" applyBorder="1" applyAlignment="1">
      <alignment vertical="center"/>
    </xf>
    <xf numFmtId="3" fontId="21" fillId="0" borderId="1" xfId="15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3" fontId="1" fillId="0" borderId="0" xfId="0" applyNumberFormat="1" applyFont="1" applyFill="1" applyBorder="1" applyAlignment="1">
      <alignment vertical="center"/>
    </xf>
    <xf numFmtId="0" fontId="1" fillId="0" borderId="1" xfId="15" applyFont="1" applyFill="1" applyBorder="1" applyAlignment="1">
      <alignment horizontal="left" vertical="center" wrapText="1"/>
    </xf>
    <xf numFmtId="0" fontId="1" fillId="0" borderId="1" xfId="15" applyFont="1" applyFill="1" applyBorder="1" applyAlignment="1">
      <alignment horizontal="center" vertical="center"/>
    </xf>
    <xf numFmtId="0" fontId="2" fillId="2" borderId="1" xfId="15" applyFont="1" applyFill="1" applyBorder="1" applyAlignment="1">
      <alignment horizontal="left" vertical="center"/>
    </xf>
    <xf numFmtId="0" fontId="0" fillId="0" borderId="0" xfId="0" applyFill="1"/>
    <xf numFmtId="3" fontId="16" fillId="0" borderId="0" xfId="0" applyNumberFormat="1" applyFont="1" applyFill="1" applyBorder="1" applyAlignment="1">
      <alignment horizontal="center" vertical="center"/>
    </xf>
    <xf numFmtId="43" fontId="2" fillId="0" borderId="4" xfId="6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3" fontId="2" fillId="0" borderId="0" xfId="15" applyNumberFormat="1" applyFont="1" applyFill="1" applyBorder="1" applyAlignment="1">
      <alignment vertical="center"/>
    </xf>
    <xf numFmtId="0" fontId="2" fillId="2" borderId="0" xfId="15" applyFont="1" applyFill="1" applyBorder="1" applyAlignment="1">
      <alignment horizontal="left" vertical="center"/>
    </xf>
    <xf numFmtId="43" fontId="0" fillId="0" borderId="0" xfId="6" applyFont="1" applyBorder="1"/>
    <xf numFmtId="0" fontId="0" fillId="0" borderId="0" xfId="0" applyBorder="1"/>
    <xf numFmtId="3" fontId="1" fillId="0" borderId="0" xfId="15" applyNumberFormat="1" applyFont="1" applyFill="1" applyBorder="1" applyAlignment="1">
      <alignment vertical="center"/>
    </xf>
    <xf numFmtId="0" fontId="1" fillId="0" borderId="0" xfId="15" applyFont="1" applyFill="1" applyBorder="1" applyAlignment="1">
      <alignment horizontal="left" vertical="center" wrapText="1"/>
    </xf>
    <xf numFmtId="0" fontId="1" fillId="0" borderId="0" xfId="15" applyFont="1" applyFill="1" applyBorder="1" applyAlignment="1">
      <alignment horizontal="center" vertical="center"/>
    </xf>
    <xf numFmtId="3" fontId="1" fillId="0" borderId="3" xfId="15" applyNumberFormat="1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center" vertical="center"/>
    </xf>
  </cellXfs>
  <cellStyles count="16">
    <cellStyle name="Excel Built-in Normal" xfId="1"/>
    <cellStyle name="Ezres" xfId="6" builtinId="3"/>
    <cellStyle name="Ezres 2" xfId="8"/>
    <cellStyle name="Ezres 4" xfId="11"/>
    <cellStyle name="Ezres 5" xfId="12"/>
    <cellStyle name="Normál" xfId="0" builtinId="0"/>
    <cellStyle name="Normál 2 3" xfId="4"/>
    <cellStyle name="Normál 4" xfId="3"/>
    <cellStyle name="Normál 5" xfId="10"/>
    <cellStyle name="Normál 6" xfId="9"/>
    <cellStyle name="Normál 7" xfId="14"/>
    <cellStyle name="Normál_48" xfId="15"/>
    <cellStyle name="Normal_C1a 4alszakasz" xfId="2"/>
    <cellStyle name="Pénznem" xfId="5" builtinId="4"/>
    <cellStyle name="Pénznem 2" xfId="13"/>
    <cellStyle name="Pénznem 3" xfId="7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1"/>
  <sheetViews>
    <sheetView tabSelected="1" view="pageBreakPreview" zoomScaleNormal="100" zoomScaleSheetLayoutView="100" workbookViewId="0">
      <selection activeCell="E5" sqref="E5"/>
    </sheetView>
  </sheetViews>
  <sheetFormatPr defaultRowHeight="12.75" outlineLevelRow="1" x14ac:dyDescent="0.2"/>
  <cols>
    <col min="1" max="1" width="12.28515625" style="7" bestFit="1" customWidth="1"/>
    <col min="2" max="2" width="53" style="8" customWidth="1"/>
    <col min="3" max="3" width="9.140625" style="3" customWidth="1"/>
    <col min="4" max="4" width="13.85546875" style="3" bestFit="1" customWidth="1"/>
    <col min="5" max="5" width="13.85546875" style="3" customWidth="1"/>
    <col min="6" max="6" width="14.7109375" style="3" bestFit="1" customWidth="1"/>
  </cols>
  <sheetData>
    <row r="1" spans="1:6" ht="15.75" x14ac:dyDescent="0.2">
      <c r="A1" s="88" t="s">
        <v>218</v>
      </c>
      <c r="B1" s="88"/>
      <c r="C1" s="88"/>
      <c r="D1" s="88"/>
      <c r="E1" s="88"/>
      <c r="F1" s="88"/>
    </row>
    <row r="2" spans="1:6" ht="15.75" x14ac:dyDescent="0.2">
      <c r="A2" s="88" t="s">
        <v>216</v>
      </c>
      <c r="B2" s="88"/>
      <c r="C2" s="88"/>
      <c r="D2" s="88"/>
      <c r="E2" s="88"/>
      <c r="F2" s="88"/>
    </row>
    <row r="4" spans="1:6" s="15" customFormat="1" ht="25.5" x14ac:dyDescent="0.2">
      <c r="A4" s="2" t="s">
        <v>98</v>
      </c>
      <c r="B4" s="18" t="s">
        <v>31</v>
      </c>
      <c r="C4" s="2" t="s">
        <v>32</v>
      </c>
      <c r="D4" s="2" t="s">
        <v>115</v>
      </c>
      <c r="E4" s="20" t="s">
        <v>111</v>
      </c>
      <c r="F4" s="20" t="s">
        <v>112</v>
      </c>
    </row>
    <row r="5" spans="1:6" s="12" customFormat="1" outlineLevel="1" x14ac:dyDescent="0.2">
      <c r="A5" s="1" t="s">
        <v>34</v>
      </c>
      <c r="B5" s="6" t="s">
        <v>33</v>
      </c>
      <c r="C5" s="2"/>
      <c r="D5" s="2"/>
      <c r="E5" s="2"/>
      <c r="F5" s="2"/>
    </row>
    <row r="6" spans="1:6" s="15" customFormat="1" x14ac:dyDescent="0.2">
      <c r="A6" s="4">
        <v>10000</v>
      </c>
      <c r="B6" s="5" t="s">
        <v>14</v>
      </c>
      <c r="C6" s="11"/>
      <c r="D6" s="11"/>
      <c r="E6" s="11"/>
      <c r="F6" s="11"/>
    </row>
    <row r="7" spans="1:6" s="15" customFormat="1" x14ac:dyDescent="0.2">
      <c r="A7" s="13">
        <v>10011</v>
      </c>
      <c r="B7" s="14" t="s">
        <v>102</v>
      </c>
      <c r="C7" s="11" t="s">
        <v>15</v>
      </c>
      <c r="D7" s="11">
        <v>1</v>
      </c>
      <c r="E7" s="45"/>
      <c r="F7" s="45">
        <f>$D7*$E7</f>
        <v>0</v>
      </c>
    </row>
    <row r="8" spans="1:6" s="15" customFormat="1" x14ac:dyDescent="0.2">
      <c r="A8" s="13">
        <v>10015</v>
      </c>
      <c r="B8" s="14" t="s">
        <v>16</v>
      </c>
      <c r="C8" s="11" t="s">
        <v>15</v>
      </c>
      <c r="D8" s="11">
        <v>1</v>
      </c>
      <c r="E8" s="45"/>
      <c r="F8" s="45">
        <f t="shared" ref="F8:F72" si="0">$D8*$E8</f>
        <v>0</v>
      </c>
    </row>
    <row r="9" spans="1:6" s="15" customFormat="1" x14ac:dyDescent="0.2">
      <c r="A9" s="13">
        <v>10040</v>
      </c>
      <c r="B9" s="14" t="s">
        <v>17</v>
      </c>
      <c r="C9" s="11" t="s">
        <v>15</v>
      </c>
      <c r="D9" s="11">
        <v>1</v>
      </c>
      <c r="E9" s="45"/>
      <c r="F9" s="45">
        <f t="shared" si="0"/>
        <v>0</v>
      </c>
    </row>
    <row r="10" spans="1:6" s="15" customFormat="1" ht="25.5" x14ac:dyDescent="0.2">
      <c r="A10" s="13">
        <v>10045</v>
      </c>
      <c r="B10" s="14" t="s">
        <v>18</v>
      </c>
      <c r="C10" s="11" t="s">
        <v>15</v>
      </c>
      <c r="D10" s="11">
        <v>1</v>
      </c>
      <c r="E10" s="45"/>
      <c r="F10" s="45">
        <f t="shared" si="0"/>
        <v>0</v>
      </c>
    </row>
    <row r="11" spans="1:6" s="15" customFormat="1" x14ac:dyDescent="0.2">
      <c r="A11" s="4">
        <v>20000</v>
      </c>
      <c r="B11" s="5" t="s">
        <v>71</v>
      </c>
      <c r="C11" s="9"/>
      <c r="D11" s="9"/>
      <c r="E11" s="45"/>
      <c r="F11" s="45"/>
    </row>
    <row r="12" spans="1:6" s="15" customFormat="1" x14ac:dyDescent="0.2">
      <c r="A12" s="13">
        <v>20030</v>
      </c>
      <c r="B12" s="14" t="s">
        <v>72</v>
      </c>
      <c r="C12" s="11" t="s">
        <v>7</v>
      </c>
      <c r="D12" s="11">
        <f>mennyiségkimutatás!E18</f>
        <v>5</v>
      </c>
      <c r="E12" s="45"/>
      <c r="F12" s="45">
        <f t="shared" si="0"/>
        <v>0</v>
      </c>
    </row>
    <row r="13" spans="1:6" s="15" customFormat="1" x14ac:dyDescent="0.2">
      <c r="A13" s="4">
        <v>30000</v>
      </c>
      <c r="B13" s="5" t="s">
        <v>73</v>
      </c>
      <c r="C13" s="9"/>
      <c r="D13" s="9"/>
      <c r="E13" s="45"/>
      <c r="F13" s="45"/>
    </row>
    <row r="14" spans="1:6" s="15" customFormat="1" x14ac:dyDescent="0.2">
      <c r="A14" s="13">
        <v>30010</v>
      </c>
      <c r="B14" s="14" t="s">
        <v>28</v>
      </c>
      <c r="C14" s="11" t="s">
        <v>15</v>
      </c>
      <c r="D14" s="11">
        <v>1</v>
      </c>
      <c r="E14" s="45"/>
      <c r="F14" s="45">
        <f t="shared" si="0"/>
        <v>0</v>
      </c>
    </row>
    <row r="15" spans="1:6" s="15" customFormat="1" x14ac:dyDescent="0.2">
      <c r="A15" s="13">
        <v>30015</v>
      </c>
      <c r="B15" s="14" t="s">
        <v>29</v>
      </c>
      <c r="C15" s="11" t="s">
        <v>15</v>
      </c>
      <c r="D15" s="11">
        <v>1</v>
      </c>
      <c r="E15" s="45"/>
      <c r="F15" s="45">
        <f t="shared" si="0"/>
        <v>0</v>
      </c>
    </row>
    <row r="16" spans="1:6" x14ac:dyDescent="0.2">
      <c r="A16" s="4">
        <v>100000</v>
      </c>
      <c r="B16" s="6" t="s">
        <v>10</v>
      </c>
      <c r="C16" s="9"/>
      <c r="D16" s="9"/>
      <c r="E16" s="45"/>
      <c r="F16" s="45"/>
    </row>
    <row r="17" spans="1:6" x14ac:dyDescent="0.2">
      <c r="A17" s="41">
        <v>120000</v>
      </c>
      <c r="B17" s="40" t="s">
        <v>52</v>
      </c>
      <c r="C17" s="19"/>
      <c r="D17" s="19"/>
      <c r="E17" s="45"/>
      <c r="F17" s="45"/>
    </row>
    <row r="18" spans="1:6" x14ac:dyDescent="0.2">
      <c r="A18" s="4">
        <v>124000</v>
      </c>
      <c r="B18" s="42" t="s">
        <v>19</v>
      </c>
      <c r="C18" s="17"/>
      <c r="D18" s="17"/>
      <c r="E18" s="45"/>
      <c r="F18" s="45"/>
    </row>
    <row r="19" spans="1:6" x14ac:dyDescent="0.2">
      <c r="A19" s="13">
        <v>124120</v>
      </c>
      <c r="B19" s="14" t="s">
        <v>5</v>
      </c>
      <c r="C19" s="17" t="s">
        <v>6</v>
      </c>
      <c r="D19" s="17">
        <f>mennyiségkimutatás!E28</f>
        <v>770</v>
      </c>
      <c r="E19" s="45"/>
      <c r="F19" s="45">
        <f t="shared" si="0"/>
        <v>0</v>
      </c>
    </row>
    <row r="20" spans="1:6" x14ac:dyDescent="0.2">
      <c r="A20" s="4">
        <v>132000</v>
      </c>
      <c r="B20" s="5" t="s">
        <v>230</v>
      </c>
      <c r="C20" s="46"/>
      <c r="D20" s="50"/>
      <c r="E20" s="45"/>
      <c r="F20" s="45"/>
    </row>
    <row r="21" spans="1:6" x14ac:dyDescent="0.2">
      <c r="A21" s="59">
        <v>132100</v>
      </c>
      <c r="B21" s="60" t="s">
        <v>234</v>
      </c>
      <c r="C21" s="64"/>
      <c r="D21" s="63"/>
      <c r="E21" s="65"/>
      <c r="F21" s="65"/>
    </row>
    <row r="22" spans="1:6" x14ac:dyDescent="0.2">
      <c r="A22" s="61">
        <v>132120</v>
      </c>
      <c r="B22" s="62" t="s">
        <v>5</v>
      </c>
      <c r="C22" s="45" t="s">
        <v>6</v>
      </c>
      <c r="D22" s="70">
        <v>170</v>
      </c>
      <c r="E22" s="45"/>
      <c r="F22" s="45">
        <f t="shared" si="0"/>
        <v>0</v>
      </c>
    </row>
    <row r="23" spans="1:6" x14ac:dyDescent="0.2">
      <c r="A23" s="4">
        <v>200000</v>
      </c>
      <c r="B23" s="6" t="s">
        <v>55</v>
      </c>
      <c r="C23" s="9"/>
      <c r="D23" s="9"/>
      <c r="E23" s="45"/>
      <c r="F23" s="45"/>
    </row>
    <row r="24" spans="1:6" x14ac:dyDescent="0.2">
      <c r="A24" s="4">
        <v>210000</v>
      </c>
      <c r="B24" s="5" t="s">
        <v>25</v>
      </c>
      <c r="C24" s="11"/>
      <c r="D24" s="11"/>
      <c r="E24" s="45"/>
      <c r="F24" s="45"/>
    </row>
    <row r="25" spans="1:6" x14ac:dyDescent="0.2">
      <c r="A25" s="4">
        <v>211000</v>
      </c>
      <c r="B25" s="5" t="s">
        <v>23</v>
      </c>
      <c r="C25" s="11"/>
      <c r="D25" s="11"/>
      <c r="E25" s="45"/>
      <c r="F25" s="45"/>
    </row>
    <row r="26" spans="1:6" ht="14.25" x14ac:dyDescent="0.2">
      <c r="A26" s="13">
        <v>211010</v>
      </c>
      <c r="B26" s="14" t="s">
        <v>35</v>
      </c>
      <c r="C26" s="11" t="s">
        <v>110</v>
      </c>
      <c r="D26" s="11">
        <f>mennyiségkimutatás!E39</f>
        <v>568.4</v>
      </c>
      <c r="E26" s="45"/>
      <c r="F26" s="45">
        <f t="shared" si="0"/>
        <v>0</v>
      </c>
    </row>
    <row r="27" spans="1:6" x14ac:dyDescent="0.2">
      <c r="A27" s="13">
        <v>211020</v>
      </c>
      <c r="B27" s="14" t="s">
        <v>36</v>
      </c>
      <c r="C27" s="11" t="s">
        <v>6</v>
      </c>
      <c r="D27" s="11">
        <f>mennyiségkimutatás!E42</f>
        <v>215</v>
      </c>
      <c r="E27" s="45"/>
      <c r="F27" s="45">
        <f t="shared" si="0"/>
        <v>0</v>
      </c>
    </row>
    <row r="28" spans="1:6" x14ac:dyDescent="0.2">
      <c r="A28" s="13">
        <v>211021</v>
      </c>
      <c r="B28" s="14" t="s">
        <v>140</v>
      </c>
      <c r="C28" s="11" t="s">
        <v>6</v>
      </c>
      <c r="D28" s="11">
        <f>mennyiségkimutatás!E47</f>
        <v>271</v>
      </c>
      <c r="E28" s="45"/>
      <c r="F28" s="45">
        <f t="shared" si="0"/>
        <v>0</v>
      </c>
    </row>
    <row r="29" spans="1:6" x14ac:dyDescent="0.2">
      <c r="A29" s="4">
        <v>212000</v>
      </c>
      <c r="B29" s="5" t="s">
        <v>39</v>
      </c>
      <c r="C29" s="11"/>
      <c r="D29" s="11"/>
      <c r="E29" s="45"/>
      <c r="F29" s="45"/>
    </row>
    <row r="30" spans="1:6" x14ac:dyDescent="0.2">
      <c r="A30" s="13">
        <v>212020</v>
      </c>
      <c r="B30" s="14" t="s">
        <v>148</v>
      </c>
      <c r="C30" s="11" t="s">
        <v>7</v>
      </c>
      <c r="D30" s="11">
        <f>mennyiségkimutatás!E55</f>
        <v>4</v>
      </c>
      <c r="E30" s="45"/>
      <c r="F30" s="45">
        <f t="shared" si="0"/>
        <v>0</v>
      </c>
    </row>
    <row r="31" spans="1:6" x14ac:dyDescent="0.2">
      <c r="A31" s="13">
        <v>212035</v>
      </c>
      <c r="B31" s="14" t="s">
        <v>37</v>
      </c>
      <c r="C31" s="11" t="s">
        <v>7</v>
      </c>
      <c r="D31" s="11">
        <f>mennyiségkimutatás!E59</f>
        <v>2</v>
      </c>
      <c r="E31" s="45"/>
      <c r="F31" s="45">
        <f t="shared" si="0"/>
        <v>0</v>
      </c>
    </row>
    <row r="32" spans="1:6" x14ac:dyDescent="0.2">
      <c r="A32" s="13">
        <v>212045</v>
      </c>
      <c r="B32" s="14" t="s">
        <v>38</v>
      </c>
      <c r="C32" s="11" t="s">
        <v>7</v>
      </c>
      <c r="D32" s="11">
        <f>mennyiségkimutatás!E62</f>
        <v>3</v>
      </c>
      <c r="E32" s="45"/>
      <c r="F32" s="45">
        <f t="shared" si="0"/>
        <v>0</v>
      </c>
    </row>
    <row r="33" spans="1:6" ht="14.25" x14ac:dyDescent="0.2">
      <c r="A33" s="13">
        <v>212070</v>
      </c>
      <c r="B33" s="14" t="s">
        <v>30</v>
      </c>
      <c r="C33" s="11" t="s">
        <v>100</v>
      </c>
      <c r="D33" s="11">
        <f>mennyiségkimutatás!E65</f>
        <v>15</v>
      </c>
      <c r="E33" s="45"/>
      <c r="F33" s="45">
        <f t="shared" si="0"/>
        <v>0</v>
      </c>
    </row>
    <row r="34" spans="1:6" x14ac:dyDescent="0.2">
      <c r="A34" s="4">
        <v>213000</v>
      </c>
      <c r="B34" s="5" t="s">
        <v>60</v>
      </c>
      <c r="C34" s="11"/>
      <c r="D34" s="11"/>
      <c r="E34" s="45"/>
      <c r="F34" s="45"/>
    </row>
    <row r="35" spans="1:6" ht="25.5" x14ac:dyDescent="0.2">
      <c r="A35" s="13">
        <v>213020</v>
      </c>
      <c r="B35" s="14" t="s">
        <v>40</v>
      </c>
      <c r="C35" s="11" t="s">
        <v>101</v>
      </c>
      <c r="D35" s="11">
        <f>mennyiségkimutatás!E81</f>
        <v>39315</v>
      </c>
      <c r="E35" s="45"/>
      <c r="F35" s="45">
        <f t="shared" si="0"/>
        <v>0</v>
      </c>
    </row>
    <row r="36" spans="1:6" x14ac:dyDescent="0.2">
      <c r="A36" s="4">
        <v>214000</v>
      </c>
      <c r="B36" s="5" t="s">
        <v>8</v>
      </c>
      <c r="C36" s="11"/>
      <c r="D36" s="11"/>
      <c r="E36" s="45"/>
      <c r="F36" s="45"/>
    </row>
    <row r="37" spans="1:6" ht="14.25" x14ac:dyDescent="0.2">
      <c r="A37" s="13">
        <v>214060</v>
      </c>
      <c r="B37" s="14" t="s">
        <v>69</v>
      </c>
      <c r="C37" s="11" t="s">
        <v>100</v>
      </c>
      <c r="D37" s="11">
        <f>mennyiségkimutatás!E87</f>
        <v>3840</v>
      </c>
      <c r="E37" s="45"/>
      <c r="F37" s="45">
        <f t="shared" si="0"/>
        <v>0</v>
      </c>
    </row>
    <row r="38" spans="1:6" x14ac:dyDescent="0.2">
      <c r="A38" s="4">
        <v>220000</v>
      </c>
      <c r="B38" s="5" t="s">
        <v>65</v>
      </c>
      <c r="C38" s="11"/>
      <c r="D38" s="11"/>
      <c r="E38" s="45"/>
      <c r="F38" s="45"/>
    </row>
    <row r="39" spans="1:6" x14ac:dyDescent="0.2">
      <c r="A39" s="4">
        <v>221000</v>
      </c>
      <c r="B39" s="5" t="s">
        <v>54</v>
      </c>
      <c r="C39" s="11"/>
      <c r="D39" s="11"/>
      <c r="E39" s="45"/>
      <c r="F39" s="45"/>
    </row>
    <row r="40" spans="1:6" ht="14.25" x14ac:dyDescent="0.2">
      <c r="A40" s="13">
        <v>221120</v>
      </c>
      <c r="B40" s="14" t="s">
        <v>1</v>
      </c>
      <c r="C40" s="11" t="s">
        <v>101</v>
      </c>
      <c r="D40" s="37">
        <f>mennyiségkimutatás!E95</f>
        <v>4056</v>
      </c>
      <c r="E40" s="45"/>
      <c r="F40" s="45">
        <f t="shared" si="0"/>
        <v>0</v>
      </c>
    </row>
    <row r="41" spans="1:6" ht="14.25" x14ac:dyDescent="0.2">
      <c r="A41" s="13">
        <v>221125</v>
      </c>
      <c r="B41" s="14" t="s">
        <v>70</v>
      </c>
      <c r="C41" s="11" t="s">
        <v>101</v>
      </c>
      <c r="D41" s="37">
        <f>mennyiségkimutatás!E102</f>
        <v>32224</v>
      </c>
      <c r="E41" s="45"/>
      <c r="F41" s="45">
        <f t="shared" si="0"/>
        <v>0</v>
      </c>
    </row>
    <row r="42" spans="1:6" x14ac:dyDescent="0.2">
      <c r="A42" s="4">
        <v>222000</v>
      </c>
      <c r="B42" s="5" t="s">
        <v>11</v>
      </c>
      <c r="C42" s="11"/>
      <c r="D42" s="11"/>
      <c r="E42" s="45"/>
      <c r="F42" s="45"/>
    </row>
    <row r="43" spans="1:6" x14ac:dyDescent="0.2">
      <c r="A43" s="4">
        <v>222100</v>
      </c>
      <c r="B43" s="5" t="s">
        <v>66</v>
      </c>
      <c r="C43" s="11"/>
      <c r="D43" s="11"/>
      <c r="E43" s="45"/>
      <c r="F43" s="45"/>
    </row>
    <row r="44" spans="1:6" ht="25.5" x14ac:dyDescent="0.2">
      <c r="A44" s="13">
        <v>222110</v>
      </c>
      <c r="B44" s="14" t="s">
        <v>162</v>
      </c>
      <c r="C44" s="11" t="s">
        <v>100</v>
      </c>
      <c r="D44" s="37">
        <f>mennyiségkimutatás!E108</f>
        <v>9195.6</v>
      </c>
      <c r="E44" s="45"/>
      <c r="F44" s="45">
        <f t="shared" si="0"/>
        <v>0</v>
      </c>
    </row>
    <row r="45" spans="1:6" ht="25.5" x14ac:dyDescent="0.2">
      <c r="A45" s="13"/>
      <c r="B45" s="14" t="s">
        <v>163</v>
      </c>
      <c r="C45" s="11" t="s">
        <v>113</v>
      </c>
      <c r="D45" s="37">
        <f>mennyiségkimutatás!E109</f>
        <v>14222.14</v>
      </c>
      <c r="E45" s="45"/>
      <c r="F45" s="45">
        <f t="shared" si="0"/>
        <v>0</v>
      </c>
    </row>
    <row r="46" spans="1:6" ht="14.25" x14ac:dyDescent="0.2">
      <c r="A46" s="13">
        <v>222120</v>
      </c>
      <c r="B46" s="14" t="s">
        <v>58</v>
      </c>
      <c r="C46" s="11" t="s">
        <v>100</v>
      </c>
      <c r="D46" s="37">
        <f>mennyiségkimutatás!E112</f>
        <v>9196.6</v>
      </c>
      <c r="E46" s="45"/>
      <c r="F46" s="45">
        <f t="shared" si="0"/>
        <v>0</v>
      </c>
    </row>
    <row r="47" spans="1:6" x14ac:dyDescent="0.2">
      <c r="A47" s="4">
        <v>222200</v>
      </c>
      <c r="B47" s="5" t="s">
        <v>2</v>
      </c>
      <c r="C47" s="11"/>
      <c r="D47" s="11"/>
      <c r="E47" s="45"/>
      <c r="F47" s="45"/>
    </row>
    <row r="48" spans="1:6" ht="14.25" x14ac:dyDescent="0.2">
      <c r="A48" s="13">
        <v>222231</v>
      </c>
      <c r="B48" s="14" t="s">
        <v>103</v>
      </c>
      <c r="C48" s="11" t="s">
        <v>100</v>
      </c>
      <c r="D48" s="37">
        <f>mennyiségkimutatás!E131</f>
        <v>6213.4409999999998</v>
      </c>
      <c r="E48" s="45"/>
      <c r="F48" s="45">
        <f t="shared" si="0"/>
        <v>0</v>
      </c>
    </row>
    <row r="49" spans="1:6" x14ac:dyDescent="0.2">
      <c r="A49" s="4">
        <v>223000</v>
      </c>
      <c r="B49" s="5" t="s">
        <v>12</v>
      </c>
      <c r="C49" s="11"/>
      <c r="D49" s="11"/>
      <c r="E49" s="45"/>
      <c r="F49" s="45"/>
    </row>
    <row r="50" spans="1:6" ht="14.25" x14ac:dyDescent="0.2">
      <c r="A50" s="13">
        <v>223010</v>
      </c>
      <c r="B50" s="14" t="s">
        <v>13</v>
      </c>
      <c r="C50" s="11" t="s">
        <v>101</v>
      </c>
      <c r="D50" s="37">
        <f>mennyiségkimutatás!C135</f>
        <v>18880</v>
      </c>
      <c r="E50" s="45"/>
      <c r="F50" s="45">
        <f t="shared" si="0"/>
        <v>0</v>
      </c>
    </row>
    <row r="51" spans="1:6" ht="14.25" x14ac:dyDescent="0.2">
      <c r="A51" s="13">
        <v>223020</v>
      </c>
      <c r="B51" s="14" t="s">
        <v>63</v>
      </c>
      <c r="C51" s="11" t="s">
        <v>100</v>
      </c>
      <c r="D51" s="37">
        <f>mennyiségkimutatás!C138</f>
        <v>652</v>
      </c>
      <c r="E51" s="45"/>
      <c r="F51" s="45">
        <f t="shared" si="0"/>
        <v>0</v>
      </c>
    </row>
    <row r="52" spans="1:6" ht="14.25" x14ac:dyDescent="0.2">
      <c r="A52" s="13">
        <v>223030</v>
      </c>
      <c r="B52" s="14" t="s">
        <v>64</v>
      </c>
      <c r="C52" s="11" t="s">
        <v>100</v>
      </c>
      <c r="D52" s="37">
        <f>mennyiségkimutatás!C141</f>
        <v>1888</v>
      </c>
      <c r="E52" s="45"/>
      <c r="F52" s="45">
        <f t="shared" si="0"/>
        <v>0</v>
      </c>
    </row>
    <row r="53" spans="1:6" ht="25.5" x14ac:dyDescent="0.2">
      <c r="A53" s="13">
        <v>223040</v>
      </c>
      <c r="B53" s="14" t="s">
        <v>59</v>
      </c>
      <c r="C53" s="11" t="s">
        <v>101</v>
      </c>
      <c r="D53" s="37">
        <f>mennyiségkimutatás!C144</f>
        <v>7205</v>
      </c>
      <c r="E53" s="45"/>
      <c r="F53" s="45">
        <f t="shared" si="0"/>
        <v>0</v>
      </c>
    </row>
    <row r="54" spans="1:6" x14ac:dyDescent="0.2">
      <c r="A54" s="4">
        <v>300000</v>
      </c>
      <c r="B54" s="6" t="s">
        <v>99</v>
      </c>
      <c r="C54" s="9"/>
      <c r="D54" s="9"/>
      <c r="E54" s="45"/>
      <c r="F54" s="45"/>
    </row>
    <row r="55" spans="1:6" ht="25.5" x14ac:dyDescent="0.2">
      <c r="A55" s="4">
        <v>310000</v>
      </c>
      <c r="B55" s="16" t="s">
        <v>24</v>
      </c>
      <c r="C55" s="9"/>
      <c r="D55" s="9"/>
      <c r="E55" s="45"/>
      <c r="F55" s="45"/>
    </row>
    <row r="56" spans="1:6" x14ac:dyDescent="0.2">
      <c r="A56" s="4">
        <v>311000</v>
      </c>
      <c r="B56" s="5" t="s">
        <v>74</v>
      </c>
      <c r="C56" s="11"/>
      <c r="D56" s="11"/>
      <c r="E56" s="45"/>
      <c r="F56" s="45"/>
    </row>
    <row r="57" spans="1:6" ht="14.25" x14ac:dyDescent="0.2">
      <c r="A57" s="13">
        <v>311030</v>
      </c>
      <c r="B57" s="14" t="s">
        <v>3</v>
      </c>
      <c r="C57" s="11" t="s">
        <v>100</v>
      </c>
      <c r="D57" s="37">
        <f>mennyiségkimutatás!E158</f>
        <v>76.03</v>
      </c>
      <c r="E57" s="45"/>
      <c r="F57" s="45">
        <f t="shared" si="0"/>
        <v>0</v>
      </c>
    </row>
    <row r="58" spans="1:6" ht="14.25" x14ac:dyDescent="0.2">
      <c r="A58" s="13">
        <v>311035</v>
      </c>
      <c r="B58" s="14" t="s">
        <v>4</v>
      </c>
      <c r="C58" s="11" t="s">
        <v>100</v>
      </c>
      <c r="D58" s="37">
        <f>mennyiségkimutatás!E169</f>
        <v>152.06</v>
      </c>
      <c r="E58" s="45"/>
      <c r="F58" s="45">
        <f t="shared" si="0"/>
        <v>0</v>
      </c>
    </row>
    <row r="59" spans="1:6" ht="14.25" x14ac:dyDescent="0.2">
      <c r="A59" s="13">
        <v>311051</v>
      </c>
      <c r="B59" s="14" t="s">
        <v>104</v>
      </c>
      <c r="C59" s="11" t="s">
        <v>100</v>
      </c>
      <c r="D59" s="37">
        <f>mennyiségkimutatás!E174</f>
        <v>364.5</v>
      </c>
      <c r="E59" s="45"/>
      <c r="F59" s="45">
        <f t="shared" si="0"/>
        <v>0</v>
      </c>
    </row>
    <row r="60" spans="1:6" x14ac:dyDescent="0.2">
      <c r="A60" s="4">
        <v>312000</v>
      </c>
      <c r="B60" s="5" t="s">
        <v>56</v>
      </c>
      <c r="C60" s="11"/>
      <c r="D60" s="11"/>
      <c r="E60" s="45"/>
      <c r="F60" s="45"/>
    </row>
    <row r="61" spans="1:6" ht="14.25" x14ac:dyDescent="0.2">
      <c r="A61" s="13">
        <v>312003</v>
      </c>
      <c r="B61" s="14" t="s">
        <v>107</v>
      </c>
      <c r="C61" s="11" t="s">
        <v>100</v>
      </c>
      <c r="D61" s="37">
        <f>mennyiségkimutatás!E180</f>
        <v>1182.5910000000001</v>
      </c>
      <c r="E61" s="45"/>
      <c r="F61" s="45">
        <f t="shared" si="0"/>
        <v>0</v>
      </c>
    </row>
    <row r="62" spans="1:6" ht="14.25" x14ac:dyDescent="0.2">
      <c r="A62" s="13">
        <v>312010</v>
      </c>
      <c r="B62" s="14" t="s">
        <v>67</v>
      </c>
      <c r="C62" s="11" t="s">
        <v>100</v>
      </c>
      <c r="D62" s="37">
        <f>mennyiségkimutatás!E185</f>
        <v>3941.9700000000003</v>
      </c>
      <c r="E62" s="45"/>
      <c r="F62" s="45">
        <f t="shared" si="0"/>
        <v>0</v>
      </c>
    </row>
    <row r="63" spans="1:6" ht="14.25" x14ac:dyDescent="0.2">
      <c r="A63" s="13">
        <v>312040</v>
      </c>
      <c r="B63" s="14" t="s">
        <v>53</v>
      </c>
      <c r="C63" s="11" t="s">
        <v>100</v>
      </c>
      <c r="D63" s="37">
        <f>mennyiségkimutatás!E194</f>
        <v>1885.4</v>
      </c>
      <c r="E63" s="45"/>
      <c r="F63" s="45">
        <f t="shared" si="0"/>
        <v>0</v>
      </c>
    </row>
    <row r="64" spans="1:6" x14ac:dyDescent="0.2">
      <c r="A64" s="4">
        <v>320000</v>
      </c>
      <c r="B64" s="5" t="s">
        <v>80</v>
      </c>
      <c r="C64" s="11"/>
      <c r="D64" s="11"/>
      <c r="E64" s="45"/>
      <c r="F64" s="45"/>
    </row>
    <row r="65" spans="1:6" x14ac:dyDescent="0.2">
      <c r="A65" s="4">
        <v>321000</v>
      </c>
      <c r="B65" s="5" t="s">
        <v>81</v>
      </c>
      <c r="C65" s="11"/>
      <c r="D65" s="11"/>
      <c r="E65" s="45"/>
      <c r="F65" s="45"/>
    </row>
    <row r="66" spans="1:6" ht="14.25" x14ac:dyDescent="0.2">
      <c r="A66" s="13">
        <v>321040</v>
      </c>
      <c r="B66" s="14" t="s">
        <v>82</v>
      </c>
      <c r="C66" s="11" t="s">
        <v>100</v>
      </c>
      <c r="D66" s="37">
        <f>mennyiségkimutatás!E209</f>
        <v>172.53800000000001</v>
      </c>
      <c r="E66" s="45"/>
      <c r="F66" s="45">
        <f t="shared" si="0"/>
        <v>0</v>
      </c>
    </row>
    <row r="67" spans="1:6" x14ac:dyDescent="0.2">
      <c r="A67" s="4">
        <v>322000</v>
      </c>
      <c r="B67" s="5" t="s">
        <v>26</v>
      </c>
      <c r="C67" s="11"/>
      <c r="D67" s="11"/>
      <c r="E67" s="45"/>
      <c r="F67" s="45"/>
    </row>
    <row r="68" spans="1:6" ht="14.25" x14ac:dyDescent="0.2">
      <c r="A68" s="13">
        <v>322015</v>
      </c>
      <c r="B68" s="14" t="s">
        <v>83</v>
      </c>
      <c r="C68" s="11" t="s">
        <v>100</v>
      </c>
      <c r="D68" s="37">
        <f>mennyiségkimutatás!E228</f>
        <v>4156.4040000000005</v>
      </c>
      <c r="E68" s="45"/>
      <c r="F68" s="45">
        <f t="shared" si="0"/>
        <v>0</v>
      </c>
    </row>
    <row r="69" spans="1:6" ht="38.25" x14ac:dyDescent="0.2">
      <c r="A69" s="13">
        <v>322130</v>
      </c>
      <c r="B69" s="14" t="s">
        <v>108</v>
      </c>
      <c r="C69" s="11" t="s">
        <v>101</v>
      </c>
      <c r="D69" s="37">
        <f>mennyiségkimutatás!E231</f>
        <v>20782.02</v>
      </c>
      <c r="E69" s="45"/>
      <c r="F69" s="45">
        <f t="shared" si="0"/>
        <v>0</v>
      </c>
    </row>
    <row r="70" spans="1:6" x14ac:dyDescent="0.2">
      <c r="A70" s="4">
        <v>323000</v>
      </c>
      <c r="B70" s="5" t="s">
        <v>84</v>
      </c>
      <c r="C70" s="11"/>
      <c r="D70" s="11"/>
      <c r="E70" s="45"/>
      <c r="F70" s="45"/>
    </row>
    <row r="71" spans="1:6" x14ac:dyDescent="0.2">
      <c r="A71" s="4">
        <v>323300</v>
      </c>
      <c r="B71" s="5" t="s">
        <v>89</v>
      </c>
      <c r="C71" s="11"/>
      <c r="D71" s="11"/>
      <c r="E71" s="45"/>
      <c r="F71" s="45"/>
    </row>
    <row r="72" spans="1:6" ht="14.25" x14ac:dyDescent="0.2">
      <c r="A72" s="13">
        <v>323335</v>
      </c>
      <c r="B72" s="14" t="s">
        <v>85</v>
      </c>
      <c r="C72" s="11" t="s">
        <v>100</v>
      </c>
      <c r="D72" s="37">
        <f>mennyiségkimutatás!E236</f>
        <v>1769.2</v>
      </c>
      <c r="E72" s="45"/>
      <c r="F72" s="45">
        <f t="shared" si="0"/>
        <v>0</v>
      </c>
    </row>
    <row r="73" spans="1:6" x14ac:dyDescent="0.2">
      <c r="A73" s="4">
        <v>323400</v>
      </c>
      <c r="B73" s="5" t="s">
        <v>87</v>
      </c>
      <c r="C73" s="11"/>
      <c r="D73" s="11"/>
      <c r="E73" s="45"/>
      <c r="F73" s="45"/>
    </row>
    <row r="74" spans="1:6" ht="14.25" x14ac:dyDescent="0.2">
      <c r="A74" s="13">
        <v>323414</v>
      </c>
      <c r="B74" s="14" t="s">
        <v>27</v>
      </c>
      <c r="C74" s="11" t="s">
        <v>100</v>
      </c>
      <c r="D74" s="37">
        <f>mennyiségkimutatás!E240</f>
        <v>961.1</v>
      </c>
      <c r="E74" s="45"/>
      <c r="F74" s="45">
        <f t="shared" ref="F74:F113" si="1">$D74*$E74</f>
        <v>0</v>
      </c>
    </row>
    <row r="75" spans="1:6" x14ac:dyDescent="0.2">
      <c r="A75" s="4">
        <v>324000</v>
      </c>
      <c r="B75" s="5" t="s">
        <v>88</v>
      </c>
      <c r="C75" s="11"/>
      <c r="D75" s="11"/>
      <c r="E75" s="45"/>
      <c r="F75" s="45"/>
    </row>
    <row r="76" spans="1:6" x14ac:dyDescent="0.2">
      <c r="A76" s="13">
        <v>324050</v>
      </c>
      <c r="B76" s="14" t="s">
        <v>97</v>
      </c>
      <c r="C76" s="11" t="s">
        <v>6</v>
      </c>
      <c r="D76" s="37">
        <f>mennyiségkimutatás!E252</f>
        <v>2507.4300000000003</v>
      </c>
      <c r="E76" s="45"/>
      <c r="F76" s="45">
        <f t="shared" si="1"/>
        <v>0</v>
      </c>
    </row>
    <row r="77" spans="1:6" x14ac:dyDescent="0.2">
      <c r="A77" s="4">
        <v>330000</v>
      </c>
      <c r="B77" s="5" t="s">
        <v>41</v>
      </c>
      <c r="C77" s="11"/>
      <c r="D77" s="11"/>
      <c r="E77" s="45"/>
      <c r="F77" s="45"/>
    </row>
    <row r="78" spans="1:6" x14ac:dyDescent="0.2">
      <c r="A78" s="4">
        <v>331000</v>
      </c>
      <c r="B78" s="10" t="s">
        <v>75</v>
      </c>
      <c r="C78" s="11"/>
      <c r="D78" s="11"/>
      <c r="E78" s="45"/>
      <c r="F78" s="45"/>
    </row>
    <row r="79" spans="1:6" x14ac:dyDescent="0.2">
      <c r="A79" s="4">
        <v>331100</v>
      </c>
      <c r="B79" s="5" t="s">
        <v>76</v>
      </c>
      <c r="C79" s="11"/>
      <c r="D79" s="11"/>
      <c r="E79" s="45"/>
      <c r="F79" s="45"/>
    </row>
    <row r="80" spans="1:6" x14ac:dyDescent="0.2">
      <c r="A80" s="13">
        <v>331110</v>
      </c>
      <c r="B80" s="14" t="s">
        <v>77</v>
      </c>
      <c r="C80" s="11" t="s">
        <v>7</v>
      </c>
      <c r="D80" s="11">
        <v>3</v>
      </c>
      <c r="E80" s="45"/>
      <c r="F80" s="45">
        <f t="shared" si="1"/>
        <v>0</v>
      </c>
    </row>
    <row r="81" spans="1:6" x14ac:dyDescent="0.2">
      <c r="A81" s="13">
        <v>331115</v>
      </c>
      <c r="B81" s="14" t="s">
        <v>78</v>
      </c>
      <c r="C81" s="11" t="s">
        <v>7</v>
      </c>
      <c r="D81" s="11">
        <v>1</v>
      </c>
      <c r="E81" s="45"/>
      <c r="F81" s="45">
        <f t="shared" si="1"/>
        <v>0</v>
      </c>
    </row>
    <row r="82" spans="1:6" x14ac:dyDescent="0.2">
      <c r="A82" s="13">
        <v>331120</v>
      </c>
      <c r="B82" s="14" t="s">
        <v>79</v>
      </c>
      <c r="C82" s="11" t="s">
        <v>7</v>
      </c>
      <c r="D82" s="11">
        <v>4</v>
      </c>
      <c r="E82" s="45"/>
      <c r="F82" s="45">
        <f t="shared" si="1"/>
        <v>0</v>
      </c>
    </row>
    <row r="83" spans="1:6" x14ac:dyDescent="0.2">
      <c r="A83" s="13">
        <v>331125</v>
      </c>
      <c r="B83" s="14" t="s">
        <v>21</v>
      </c>
      <c r="C83" s="11" t="s">
        <v>7</v>
      </c>
      <c r="D83" s="11">
        <v>1</v>
      </c>
      <c r="E83" s="45"/>
      <c r="F83" s="45">
        <f t="shared" si="1"/>
        <v>0</v>
      </c>
    </row>
    <row r="84" spans="1:6" x14ac:dyDescent="0.2">
      <c r="A84" s="13">
        <v>331150</v>
      </c>
      <c r="B84" s="14" t="s">
        <v>22</v>
      </c>
      <c r="C84" s="11" t="s">
        <v>6</v>
      </c>
      <c r="D84" s="11">
        <v>35</v>
      </c>
      <c r="E84" s="45"/>
      <c r="F84" s="45">
        <f t="shared" si="1"/>
        <v>0</v>
      </c>
    </row>
    <row r="85" spans="1:6" x14ac:dyDescent="0.2">
      <c r="A85" s="13">
        <v>331153</v>
      </c>
      <c r="B85" s="14" t="s">
        <v>105</v>
      </c>
      <c r="C85" s="11" t="s">
        <v>6</v>
      </c>
      <c r="D85" s="11">
        <v>10</v>
      </c>
      <c r="E85" s="45"/>
      <c r="F85" s="45">
        <f t="shared" si="1"/>
        <v>0</v>
      </c>
    </row>
    <row r="86" spans="1:6" x14ac:dyDescent="0.2">
      <c r="A86" s="4">
        <v>332000</v>
      </c>
      <c r="B86" s="5" t="s">
        <v>86</v>
      </c>
      <c r="C86" s="11"/>
      <c r="D86" s="11"/>
      <c r="E86" s="45"/>
      <c r="F86" s="45"/>
    </row>
    <row r="87" spans="1:6" x14ac:dyDescent="0.2">
      <c r="A87" s="4">
        <v>332100</v>
      </c>
      <c r="B87" s="5" t="s">
        <v>42</v>
      </c>
      <c r="C87" s="11"/>
      <c r="D87" s="11"/>
      <c r="E87" s="45"/>
      <c r="F87" s="45"/>
    </row>
    <row r="88" spans="1:6" ht="14.25" x14ac:dyDescent="0.2">
      <c r="A88" s="13">
        <v>332120</v>
      </c>
      <c r="B88" s="14" t="s">
        <v>43</v>
      </c>
      <c r="C88" s="11" t="s">
        <v>101</v>
      </c>
      <c r="D88" s="37">
        <f>mennyiségkimutatás!E266</f>
        <v>699.16</v>
      </c>
      <c r="E88" s="45"/>
      <c r="F88" s="45">
        <f t="shared" si="1"/>
        <v>0</v>
      </c>
    </row>
    <row r="89" spans="1:6" ht="14.25" x14ac:dyDescent="0.2">
      <c r="A89" s="13">
        <v>332125</v>
      </c>
      <c r="B89" s="14" t="s">
        <v>44</v>
      </c>
      <c r="C89" s="11" t="s">
        <v>101</v>
      </c>
      <c r="D89" s="37">
        <f>mennyiségkimutatás!E267</f>
        <v>33.5</v>
      </c>
      <c r="E89" s="45"/>
      <c r="F89" s="45">
        <f t="shared" si="1"/>
        <v>0</v>
      </c>
    </row>
    <row r="90" spans="1:6" ht="25.5" x14ac:dyDescent="0.2">
      <c r="A90" s="13"/>
      <c r="B90" s="14" t="s">
        <v>214</v>
      </c>
      <c r="C90" s="11" t="s">
        <v>7</v>
      </c>
      <c r="D90" s="37">
        <f>mennyiségkimutatás!E268</f>
        <v>24</v>
      </c>
      <c r="E90" s="45"/>
      <c r="F90" s="45">
        <f t="shared" si="1"/>
        <v>0</v>
      </c>
    </row>
    <row r="91" spans="1:6" x14ac:dyDescent="0.2">
      <c r="A91" s="13">
        <v>332150</v>
      </c>
      <c r="B91" s="14" t="s">
        <v>45</v>
      </c>
      <c r="C91" s="11" t="s">
        <v>6</v>
      </c>
      <c r="D91" s="37">
        <f>mennyiségkimutatás!E269</f>
        <v>42</v>
      </c>
      <c r="E91" s="45"/>
      <c r="F91" s="45">
        <f t="shared" si="1"/>
        <v>0</v>
      </c>
    </row>
    <row r="92" spans="1:6" x14ac:dyDescent="0.2">
      <c r="A92" s="4">
        <v>332200</v>
      </c>
      <c r="B92" s="5" t="s">
        <v>46</v>
      </c>
      <c r="C92" s="11"/>
      <c r="D92" s="11"/>
      <c r="E92" s="45"/>
      <c r="F92" s="45"/>
    </row>
    <row r="93" spans="1:6" x14ac:dyDescent="0.2">
      <c r="A93" s="13">
        <v>332210</v>
      </c>
      <c r="B93" s="14" t="s">
        <v>47</v>
      </c>
      <c r="C93" s="11" t="s">
        <v>7</v>
      </c>
      <c r="D93" s="37">
        <f>mennyiségkimutatás!E271</f>
        <v>18</v>
      </c>
      <c r="E93" s="45"/>
      <c r="F93" s="45">
        <f t="shared" si="1"/>
        <v>0</v>
      </c>
    </row>
    <row r="94" spans="1:6" x14ac:dyDescent="0.2">
      <c r="A94" s="13">
        <v>332230</v>
      </c>
      <c r="B94" s="14" t="s">
        <v>90</v>
      </c>
      <c r="C94" s="11" t="s">
        <v>7</v>
      </c>
      <c r="D94" s="37">
        <f>mennyiségkimutatás!E272</f>
        <v>18</v>
      </c>
      <c r="E94" s="45"/>
      <c r="F94" s="45">
        <f t="shared" si="1"/>
        <v>0</v>
      </c>
    </row>
    <row r="95" spans="1:6" x14ac:dyDescent="0.2">
      <c r="A95" s="13">
        <v>332231</v>
      </c>
      <c r="B95" s="14" t="s">
        <v>109</v>
      </c>
      <c r="C95" s="11" t="s">
        <v>7</v>
      </c>
      <c r="D95" s="37">
        <f>mennyiségkimutatás!E273</f>
        <v>3</v>
      </c>
      <c r="E95" s="45"/>
      <c r="F95" s="45">
        <f t="shared" si="1"/>
        <v>0</v>
      </c>
    </row>
    <row r="96" spans="1:6" ht="14.25" x14ac:dyDescent="0.2">
      <c r="A96" s="13">
        <v>332235</v>
      </c>
      <c r="B96" s="14" t="s">
        <v>91</v>
      </c>
      <c r="C96" s="11" t="s">
        <v>101</v>
      </c>
      <c r="D96" s="37">
        <v>10.039999999999999</v>
      </c>
      <c r="E96" s="45"/>
      <c r="F96" s="45">
        <f t="shared" si="1"/>
        <v>0</v>
      </c>
    </row>
    <row r="97" spans="1:6" x14ac:dyDescent="0.2">
      <c r="A97" s="4">
        <v>333000</v>
      </c>
      <c r="B97" s="5" t="s">
        <v>92</v>
      </c>
      <c r="C97" s="11"/>
      <c r="D97" s="11"/>
      <c r="E97" s="45"/>
      <c r="F97" s="45"/>
    </row>
    <row r="98" spans="1:6" x14ac:dyDescent="0.2">
      <c r="A98" s="4">
        <v>333100</v>
      </c>
      <c r="B98" s="5" t="s">
        <v>93</v>
      </c>
      <c r="C98" s="11"/>
      <c r="D98" s="11"/>
      <c r="E98" s="45"/>
      <c r="F98" s="45"/>
    </row>
    <row r="99" spans="1:6" x14ac:dyDescent="0.2">
      <c r="A99" s="13">
        <v>333115</v>
      </c>
      <c r="B99" s="14" t="s">
        <v>94</v>
      </c>
      <c r="C99" s="11" t="s">
        <v>6</v>
      </c>
      <c r="D99" s="37">
        <f>mennyiségkimutatás!E277</f>
        <v>474</v>
      </c>
      <c r="E99" s="45"/>
      <c r="F99" s="45">
        <f t="shared" si="1"/>
        <v>0</v>
      </c>
    </row>
    <row r="100" spans="1:6" x14ac:dyDescent="0.2">
      <c r="A100" s="4">
        <v>333200</v>
      </c>
      <c r="B100" s="5" t="s">
        <v>95</v>
      </c>
      <c r="C100" s="11"/>
      <c r="D100" s="11"/>
      <c r="E100" s="45"/>
      <c r="F100" s="45"/>
    </row>
    <row r="101" spans="1:6" x14ac:dyDescent="0.2">
      <c r="A101" s="13">
        <v>333262</v>
      </c>
      <c r="B101" s="14" t="s">
        <v>106</v>
      </c>
      <c r="C101" s="11" t="s">
        <v>7</v>
      </c>
      <c r="D101" s="37">
        <f>mennyiségkimutatás!E279</f>
        <v>10</v>
      </c>
      <c r="E101" s="45"/>
      <c r="F101" s="45">
        <f t="shared" si="1"/>
        <v>0</v>
      </c>
    </row>
    <row r="102" spans="1:6" x14ac:dyDescent="0.2">
      <c r="A102" s="4">
        <v>334000</v>
      </c>
      <c r="B102" s="5" t="s">
        <v>48</v>
      </c>
      <c r="C102" s="11"/>
      <c r="D102" s="11"/>
      <c r="E102" s="45"/>
      <c r="F102" s="45"/>
    </row>
    <row r="103" spans="1:6" x14ac:dyDescent="0.2">
      <c r="A103" s="13">
        <v>334010</v>
      </c>
      <c r="B103" s="14" t="s">
        <v>20</v>
      </c>
      <c r="C103" s="11" t="s">
        <v>7</v>
      </c>
      <c r="D103" s="37">
        <f>mennyiségkimutatás!E281</f>
        <v>128</v>
      </c>
      <c r="E103" s="45"/>
      <c r="F103" s="45">
        <f t="shared" si="1"/>
        <v>0</v>
      </c>
    </row>
    <row r="104" spans="1:6" x14ac:dyDescent="0.2">
      <c r="A104" s="13">
        <v>334065</v>
      </c>
      <c r="B104" s="14" t="s">
        <v>49</v>
      </c>
      <c r="C104" s="11" t="s">
        <v>6</v>
      </c>
      <c r="D104" s="37">
        <f>mennyiségkimutatás!E282</f>
        <v>155</v>
      </c>
      <c r="E104" s="45"/>
      <c r="F104" s="45">
        <f t="shared" si="1"/>
        <v>0</v>
      </c>
    </row>
    <row r="105" spans="1:6" x14ac:dyDescent="0.2">
      <c r="A105" s="1">
        <v>400000</v>
      </c>
      <c r="B105" s="6" t="s">
        <v>68</v>
      </c>
      <c r="C105" s="2"/>
      <c r="D105" s="2"/>
      <c r="E105" s="45"/>
      <c r="F105" s="45"/>
    </row>
    <row r="106" spans="1:6" x14ac:dyDescent="0.2">
      <c r="A106" s="4">
        <v>440000</v>
      </c>
      <c r="B106" s="5" t="s">
        <v>61</v>
      </c>
      <c r="C106" s="46"/>
      <c r="D106" s="50"/>
      <c r="E106" s="45"/>
      <c r="F106" s="45"/>
    </row>
    <row r="107" spans="1:6" x14ac:dyDescent="0.2">
      <c r="A107" s="4">
        <v>441010</v>
      </c>
      <c r="B107" s="5" t="s">
        <v>62</v>
      </c>
      <c r="C107" s="46"/>
      <c r="D107" s="50"/>
      <c r="E107"/>
      <c r="F107"/>
    </row>
    <row r="108" spans="1:6" s="76" customFormat="1" x14ac:dyDescent="0.2">
      <c r="A108" s="72">
        <v>441010</v>
      </c>
      <c r="B108" s="71" t="s">
        <v>50</v>
      </c>
      <c r="C108" s="70" t="s">
        <v>6</v>
      </c>
      <c r="D108" s="51">
        <f>mennyiségkimutatás!E286</f>
        <v>20</v>
      </c>
      <c r="E108" s="45"/>
      <c r="F108" s="45">
        <f t="shared" si="1"/>
        <v>0</v>
      </c>
    </row>
    <row r="109" spans="1:6" x14ac:dyDescent="0.2">
      <c r="A109" s="4">
        <v>450000</v>
      </c>
      <c r="B109" s="5" t="s">
        <v>51</v>
      </c>
      <c r="C109"/>
      <c r="D109" s="52"/>
      <c r="E109"/>
      <c r="F109"/>
    </row>
    <row r="110" spans="1:6" s="76" customFormat="1" x14ac:dyDescent="0.2">
      <c r="A110" s="72">
        <v>450015</v>
      </c>
      <c r="B110" s="71" t="s">
        <v>0</v>
      </c>
      <c r="C110" s="70" t="s">
        <v>6</v>
      </c>
      <c r="D110" s="51">
        <f>mennyiségkimutatás!E289</f>
        <v>18</v>
      </c>
      <c r="E110" s="45"/>
      <c r="F110" s="45">
        <f t="shared" si="1"/>
        <v>0</v>
      </c>
    </row>
    <row r="111" spans="1:6" x14ac:dyDescent="0.2">
      <c r="A111" s="4">
        <v>442000</v>
      </c>
      <c r="B111" s="5" t="s">
        <v>57</v>
      </c>
      <c r="C111" s="46"/>
      <c r="D111" s="51"/>
      <c r="E111" s="45"/>
      <c r="F111" s="45"/>
    </row>
    <row r="112" spans="1:6" s="76" customFormat="1" ht="14.25" x14ac:dyDescent="0.2">
      <c r="A112" s="72">
        <v>442020</v>
      </c>
      <c r="B112" s="71" t="s">
        <v>232</v>
      </c>
      <c r="C112" s="70" t="s">
        <v>101</v>
      </c>
      <c r="D112" s="51">
        <f>mennyiségkimutatás!E292</f>
        <v>11150</v>
      </c>
      <c r="E112" s="45"/>
      <c r="F112" s="45">
        <f t="shared" si="1"/>
        <v>0</v>
      </c>
    </row>
    <row r="113" spans="1:6" s="76" customFormat="1" x14ac:dyDescent="0.2">
      <c r="A113" s="72">
        <v>442040</v>
      </c>
      <c r="B113" s="71" t="s">
        <v>50</v>
      </c>
      <c r="C113" s="70" t="s">
        <v>7</v>
      </c>
      <c r="D113" s="51">
        <f>mennyiségkimutatás!E293</f>
        <v>170</v>
      </c>
      <c r="E113" s="45"/>
      <c r="F113" s="45">
        <f t="shared" si="1"/>
        <v>0</v>
      </c>
    </row>
    <row r="114" spans="1:6" x14ac:dyDescent="0.2">
      <c r="A114" s="68">
        <v>446000</v>
      </c>
      <c r="B114" s="75" t="s">
        <v>235</v>
      </c>
      <c r="C114" s="69" t="s">
        <v>236</v>
      </c>
      <c r="D114" s="67"/>
      <c r="E114" s="66"/>
      <c r="F114" s="66"/>
    </row>
    <row r="115" spans="1:6" x14ac:dyDescent="0.2">
      <c r="A115" s="87" t="s">
        <v>238</v>
      </c>
      <c r="B115" s="73" t="s">
        <v>237</v>
      </c>
      <c r="C115" s="74" t="s">
        <v>7</v>
      </c>
      <c r="D115" s="3">
        <v>5</v>
      </c>
      <c r="E115" s="45"/>
      <c r="F115" s="45">
        <f>D115*E115</f>
        <v>0</v>
      </c>
    </row>
    <row r="116" spans="1:6" x14ac:dyDescent="0.2">
      <c r="A116" s="13"/>
      <c r="B116" s="14"/>
      <c r="C116" s="11"/>
      <c r="D116" s="37"/>
      <c r="E116" s="45"/>
      <c r="F116" s="45"/>
    </row>
    <row r="117" spans="1:6" x14ac:dyDescent="0.2">
      <c r="A117" s="13"/>
      <c r="B117" s="14"/>
      <c r="C117" s="11"/>
      <c r="D117" s="37"/>
      <c r="E117" s="45"/>
      <c r="F117" s="45"/>
    </row>
    <row r="118" spans="1:6" x14ac:dyDescent="0.2">
      <c r="A118" s="13"/>
      <c r="B118" s="14"/>
      <c r="C118" s="11"/>
      <c r="D118" s="11"/>
      <c r="E118" s="11"/>
      <c r="F118" s="11"/>
    </row>
    <row r="119" spans="1:6" x14ac:dyDescent="0.2">
      <c r="A119" s="13"/>
      <c r="B119" s="42" t="s">
        <v>220</v>
      </c>
      <c r="C119" s="9"/>
      <c r="D119" s="9"/>
      <c r="E119" s="9"/>
      <c r="F119" s="43">
        <f>SUM(F6:F118)</f>
        <v>0</v>
      </c>
    </row>
    <row r="120" spans="1:6" x14ac:dyDescent="0.2">
      <c r="A120" s="13"/>
      <c r="B120" s="42" t="s">
        <v>221</v>
      </c>
      <c r="C120" s="9"/>
      <c r="D120" s="9"/>
      <c r="E120" s="9"/>
      <c r="F120" s="43">
        <f>F119/100*27</f>
        <v>0</v>
      </c>
    </row>
    <row r="121" spans="1:6" x14ac:dyDescent="0.2">
      <c r="A121" s="13"/>
      <c r="B121" s="42" t="s">
        <v>222</v>
      </c>
      <c r="C121" s="9"/>
      <c r="D121" s="9"/>
      <c r="E121" s="9"/>
      <c r="F121" s="43">
        <f>F119+F120</f>
        <v>0</v>
      </c>
    </row>
    <row r="122" spans="1:6" x14ac:dyDescent="0.2">
      <c r="A122" s="13"/>
      <c r="B122" s="14"/>
      <c r="C122" s="11"/>
      <c r="D122" s="11"/>
      <c r="E122" s="11"/>
      <c r="F122" s="11"/>
    </row>
    <row r="123" spans="1:6" x14ac:dyDescent="0.2">
      <c r="A123" s="13"/>
      <c r="B123" s="14"/>
      <c r="C123" s="11"/>
      <c r="D123" s="11"/>
      <c r="E123" s="11"/>
      <c r="F123" s="11"/>
    </row>
    <row r="124" spans="1:6" x14ac:dyDescent="0.2">
      <c r="A124" s="13"/>
      <c r="B124" s="14"/>
      <c r="C124" s="11"/>
      <c r="D124" s="11"/>
      <c r="E124" s="11"/>
      <c r="F124" s="11"/>
    </row>
    <row r="125" spans="1:6" x14ac:dyDescent="0.2">
      <c r="A125" s="13"/>
      <c r="B125" s="14"/>
      <c r="C125" s="11"/>
      <c r="D125" s="11"/>
      <c r="E125" s="11"/>
      <c r="F125" s="11"/>
    </row>
    <row r="126" spans="1:6" x14ac:dyDescent="0.2">
      <c r="A126" s="13"/>
      <c r="B126" s="14"/>
      <c r="C126" s="11"/>
      <c r="D126" s="11"/>
      <c r="E126" s="11"/>
      <c r="F126" s="11"/>
    </row>
    <row r="127" spans="1:6" x14ac:dyDescent="0.2">
      <c r="A127" s="13"/>
      <c r="B127" s="14"/>
      <c r="C127" s="11"/>
      <c r="D127" s="11"/>
      <c r="E127" s="11"/>
      <c r="F127" s="11"/>
    </row>
    <row r="128" spans="1:6" x14ac:dyDescent="0.2">
      <c r="A128" s="13"/>
      <c r="B128" s="14"/>
      <c r="C128" s="11"/>
      <c r="D128" s="11"/>
      <c r="E128" s="11"/>
      <c r="F128" s="11"/>
    </row>
    <row r="129" spans="1:6" x14ac:dyDescent="0.2">
      <c r="A129" s="13"/>
      <c r="B129" s="14"/>
      <c r="C129" s="11"/>
      <c r="D129" s="11"/>
      <c r="E129" s="11"/>
      <c r="F129" s="11"/>
    </row>
    <row r="130" spans="1:6" x14ac:dyDescent="0.2">
      <c r="A130" s="13"/>
      <c r="B130" s="14"/>
      <c r="C130" s="11"/>
      <c r="D130" s="11"/>
      <c r="E130" s="11"/>
      <c r="F130" s="11"/>
    </row>
    <row r="131" spans="1:6" x14ac:dyDescent="0.2">
      <c r="A131" s="13"/>
      <c r="B131" s="14"/>
      <c r="C131" s="11"/>
      <c r="D131" s="11"/>
      <c r="E131" s="11"/>
      <c r="F131" s="11"/>
    </row>
    <row r="132" spans="1:6" x14ac:dyDescent="0.2">
      <c r="A132" s="13"/>
      <c r="B132" s="14"/>
      <c r="C132" s="11"/>
      <c r="D132" s="11"/>
      <c r="E132" s="11"/>
      <c r="F132" s="11"/>
    </row>
    <row r="133" spans="1:6" x14ac:dyDescent="0.2">
      <c r="A133" s="13"/>
      <c r="B133" s="14"/>
      <c r="C133" s="11"/>
      <c r="D133" s="11"/>
      <c r="E133" s="11"/>
      <c r="F133" s="11"/>
    </row>
    <row r="134" spans="1:6" x14ac:dyDescent="0.2">
      <c r="A134" s="13"/>
      <c r="B134" s="14"/>
      <c r="C134" s="11"/>
      <c r="D134" s="11"/>
      <c r="E134" s="11"/>
      <c r="F134" s="11"/>
    </row>
    <row r="135" spans="1:6" x14ac:dyDescent="0.2">
      <c r="A135" s="13"/>
      <c r="B135" s="14"/>
      <c r="C135" s="11"/>
      <c r="D135" s="11"/>
      <c r="E135" s="11"/>
      <c r="F135" s="11"/>
    </row>
    <row r="136" spans="1:6" x14ac:dyDescent="0.2">
      <c r="A136" s="13"/>
      <c r="B136" s="14"/>
      <c r="C136" s="11"/>
      <c r="D136" s="11"/>
      <c r="E136" s="11"/>
      <c r="F136" s="11"/>
    </row>
    <row r="137" spans="1:6" x14ac:dyDescent="0.2">
      <c r="A137" s="13"/>
      <c r="B137" s="14"/>
      <c r="C137" s="11"/>
      <c r="D137" s="11"/>
      <c r="E137" s="11"/>
      <c r="F137" s="11"/>
    </row>
    <row r="138" spans="1:6" x14ac:dyDescent="0.2">
      <c r="A138" s="13"/>
      <c r="B138" s="14"/>
      <c r="C138" s="11"/>
      <c r="D138" s="11"/>
      <c r="E138" s="11"/>
      <c r="F138" s="11"/>
    </row>
    <row r="139" spans="1:6" x14ac:dyDescent="0.2">
      <c r="A139" s="13"/>
      <c r="B139" s="14"/>
      <c r="C139" s="11"/>
      <c r="D139" s="11"/>
      <c r="E139" s="11"/>
      <c r="F139" s="11"/>
    </row>
    <row r="140" spans="1:6" x14ac:dyDescent="0.2">
      <c r="A140" s="13"/>
      <c r="B140" s="14"/>
      <c r="C140" s="11"/>
      <c r="D140" s="11"/>
      <c r="E140" s="11"/>
      <c r="F140" s="11"/>
    </row>
    <row r="141" spans="1:6" x14ac:dyDescent="0.2">
      <c r="A141" s="13"/>
      <c r="B141" s="14"/>
      <c r="C141" s="11"/>
      <c r="D141" s="11"/>
      <c r="E141" s="11"/>
      <c r="F141" s="11"/>
    </row>
    <row r="142" spans="1:6" x14ac:dyDescent="0.2">
      <c r="A142" s="13"/>
      <c r="B142" s="14"/>
      <c r="C142" s="11"/>
      <c r="D142" s="11"/>
      <c r="E142" s="11"/>
      <c r="F142" s="11"/>
    </row>
    <row r="143" spans="1:6" x14ac:dyDescent="0.2">
      <c r="A143" s="13"/>
      <c r="B143" s="14"/>
      <c r="C143" s="11"/>
      <c r="D143" s="11"/>
      <c r="E143" s="11"/>
      <c r="F143" s="11"/>
    </row>
    <row r="144" spans="1:6" x14ac:dyDescent="0.2">
      <c r="A144" s="13"/>
      <c r="B144" s="14"/>
      <c r="C144" s="11"/>
      <c r="D144" s="11"/>
      <c r="E144" s="11"/>
      <c r="F144" s="11"/>
    </row>
    <row r="145" spans="1:6" x14ac:dyDescent="0.2">
      <c r="A145" s="13"/>
      <c r="B145" s="14"/>
      <c r="C145" s="11"/>
      <c r="D145" s="11"/>
      <c r="E145" s="11"/>
      <c r="F145" s="11"/>
    </row>
    <row r="146" spans="1:6" x14ac:dyDescent="0.2">
      <c r="A146" s="13"/>
      <c r="B146" s="14"/>
      <c r="C146" s="11"/>
      <c r="D146" s="11"/>
      <c r="E146" s="11"/>
      <c r="F146" s="11"/>
    </row>
    <row r="147" spans="1:6" x14ac:dyDescent="0.2">
      <c r="A147" s="13"/>
      <c r="B147" s="14"/>
      <c r="C147" s="11"/>
      <c r="D147" s="11"/>
      <c r="E147" s="11"/>
      <c r="F147" s="11"/>
    </row>
    <row r="148" spans="1:6" x14ac:dyDescent="0.2">
      <c r="A148" s="13"/>
      <c r="B148" s="14"/>
      <c r="C148" s="11"/>
      <c r="D148" s="11"/>
      <c r="E148" s="11"/>
      <c r="F148" s="11"/>
    </row>
    <row r="149" spans="1:6" x14ac:dyDescent="0.2">
      <c r="A149" s="13"/>
      <c r="B149" s="14"/>
      <c r="C149" s="11"/>
      <c r="D149" s="11"/>
      <c r="E149" s="11"/>
      <c r="F149" s="11"/>
    </row>
    <row r="150" spans="1:6" x14ac:dyDescent="0.2">
      <c r="A150" s="13"/>
      <c r="B150" s="14"/>
      <c r="C150" s="11"/>
      <c r="D150" s="11"/>
      <c r="E150" s="11"/>
      <c r="F150" s="11"/>
    </row>
    <row r="151" spans="1:6" x14ac:dyDescent="0.2">
      <c r="A151" s="13"/>
      <c r="B151" s="14"/>
      <c r="C151" s="11"/>
      <c r="D151" s="11"/>
      <c r="E151" s="11"/>
      <c r="F151" s="11"/>
    </row>
    <row r="152" spans="1:6" x14ac:dyDescent="0.2">
      <c r="A152" s="13"/>
      <c r="B152" s="14"/>
      <c r="C152" s="11"/>
      <c r="D152" s="11"/>
      <c r="E152" s="11"/>
      <c r="F152" s="11"/>
    </row>
    <row r="153" spans="1:6" x14ac:dyDescent="0.2">
      <c r="A153" s="13"/>
      <c r="B153" s="14"/>
      <c r="C153" s="11"/>
      <c r="D153" s="11"/>
      <c r="E153" s="11"/>
      <c r="F153" s="11"/>
    </row>
    <row r="154" spans="1:6" x14ac:dyDescent="0.2">
      <c r="A154" s="13"/>
      <c r="B154" s="14"/>
      <c r="C154" s="11"/>
      <c r="D154" s="11"/>
      <c r="E154" s="11"/>
      <c r="F154" s="11"/>
    </row>
    <row r="155" spans="1:6" x14ac:dyDescent="0.2">
      <c r="A155" s="13"/>
      <c r="B155" s="14"/>
      <c r="C155" s="11"/>
      <c r="D155" s="11"/>
      <c r="E155" s="11"/>
      <c r="F155" s="11"/>
    </row>
    <row r="156" spans="1:6" x14ac:dyDescent="0.2">
      <c r="A156" s="13"/>
      <c r="B156" s="14"/>
      <c r="C156" s="11"/>
      <c r="D156" s="11"/>
      <c r="E156" s="11"/>
      <c r="F156" s="11"/>
    </row>
    <row r="157" spans="1:6" x14ac:dyDescent="0.2">
      <c r="A157" s="13"/>
      <c r="B157" s="14"/>
      <c r="C157" s="11"/>
      <c r="D157" s="11"/>
      <c r="E157" s="11"/>
      <c r="F157" s="11"/>
    </row>
    <row r="158" spans="1:6" x14ac:dyDescent="0.2">
      <c r="A158" s="13"/>
      <c r="B158" s="14"/>
      <c r="C158" s="11"/>
      <c r="D158" s="11"/>
      <c r="E158" s="11"/>
      <c r="F158" s="11"/>
    </row>
    <row r="159" spans="1:6" x14ac:dyDescent="0.2">
      <c r="A159" s="13"/>
      <c r="B159" s="14"/>
      <c r="C159" s="11"/>
      <c r="D159" s="11"/>
      <c r="E159" s="11"/>
      <c r="F159" s="11"/>
    </row>
    <row r="160" spans="1:6" x14ac:dyDescent="0.2">
      <c r="A160" s="13"/>
      <c r="B160" s="14"/>
      <c r="C160" s="11"/>
      <c r="D160" s="11"/>
      <c r="E160" s="11"/>
      <c r="F160" s="11"/>
    </row>
    <row r="161" spans="1:6" x14ac:dyDescent="0.2">
      <c r="A161" s="13"/>
      <c r="B161" s="14"/>
      <c r="C161" s="11"/>
      <c r="D161" s="11"/>
      <c r="E161" s="11"/>
      <c r="F161" s="11"/>
    </row>
    <row r="162" spans="1:6" x14ac:dyDescent="0.2">
      <c r="A162" s="13"/>
      <c r="B162" s="14"/>
      <c r="C162" s="11"/>
      <c r="D162" s="11"/>
      <c r="E162" s="11"/>
      <c r="F162" s="11"/>
    </row>
    <row r="163" spans="1:6" x14ac:dyDescent="0.2">
      <c r="A163" s="13"/>
      <c r="B163" s="14"/>
      <c r="C163" s="11"/>
      <c r="D163" s="11"/>
      <c r="E163" s="11"/>
      <c r="F163" s="11"/>
    </row>
    <row r="164" spans="1:6" x14ac:dyDescent="0.2">
      <c r="A164" s="13"/>
      <c r="B164" s="14"/>
      <c r="C164" s="11"/>
      <c r="D164" s="11"/>
      <c r="E164" s="11"/>
      <c r="F164" s="11"/>
    </row>
    <row r="165" spans="1:6" x14ac:dyDescent="0.2">
      <c r="A165" s="13"/>
      <c r="B165" s="14"/>
      <c r="C165" s="11"/>
      <c r="D165" s="11"/>
      <c r="E165" s="11"/>
      <c r="F165" s="11"/>
    </row>
    <row r="166" spans="1:6" x14ac:dyDescent="0.2">
      <c r="A166" s="13"/>
      <c r="B166" s="14"/>
      <c r="C166" s="11"/>
      <c r="D166" s="11"/>
      <c r="E166" s="11"/>
      <c r="F166" s="11"/>
    </row>
    <row r="167" spans="1:6" x14ac:dyDescent="0.2">
      <c r="A167" s="13"/>
      <c r="B167" s="14"/>
      <c r="C167" s="11"/>
      <c r="D167" s="11"/>
      <c r="E167" s="11"/>
      <c r="F167" s="11"/>
    </row>
    <row r="168" spans="1:6" x14ac:dyDescent="0.2">
      <c r="A168" s="13"/>
      <c r="B168" s="14"/>
      <c r="C168" s="11"/>
      <c r="D168" s="11"/>
      <c r="E168" s="11"/>
      <c r="F168" s="11"/>
    </row>
    <row r="169" spans="1:6" x14ac:dyDescent="0.2">
      <c r="A169" s="13"/>
      <c r="B169" s="14"/>
      <c r="C169" s="11"/>
      <c r="D169" s="11"/>
      <c r="E169" s="11"/>
      <c r="F169" s="11"/>
    </row>
    <row r="170" spans="1:6" x14ac:dyDescent="0.2">
      <c r="A170" s="13"/>
      <c r="B170" s="14"/>
      <c r="C170" s="11"/>
      <c r="D170" s="11"/>
      <c r="E170" s="11"/>
      <c r="F170" s="11"/>
    </row>
    <row r="171" spans="1:6" x14ac:dyDescent="0.2">
      <c r="A171" s="13"/>
      <c r="B171" s="14"/>
      <c r="C171" s="11"/>
      <c r="D171" s="11"/>
      <c r="E171" s="11"/>
      <c r="F171" s="11"/>
    </row>
    <row r="172" spans="1:6" x14ac:dyDescent="0.2">
      <c r="A172" s="13"/>
      <c r="B172" s="14"/>
      <c r="C172" s="11"/>
      <c r="D172" s="11"/>
      <c r="E172" s="11"/>
      <c r="F172" s="11"/>
    </row>
    <row r="173" spans="1:6" x14ac:dyDescent="0.2">
      <c r="A173" s="13"/>
      <c r="B173" s="14"/>
      <c r="C173" s="11"/>
      <c r="D173" s="11"/>
      <c r="E173" s="11"/>
      <c r="F173" s="11"/>
    </row>
    <row r="174" spans="1:6" x14ac:dyDescent="0.2">
      <c r="A174" s="13"/>
      <c r="B174" s="14"/>
      <c r="C174" s="11"/>
      <c r="D174" s="11"/>
      <c r="E174" s="11"/>
      <c r="F174" s="11"/>
    </row>
    <row r="175" spans="1:6" x14ac:dyDescent="0.2">
      <c r="A175" s="13"/>
      <c r="B175" s="14"/>
      <c r="C175" s="11"/>
      <c r="D175" s="11"/>
      <c r="E175" s="11"/>
      <c r="F175" s="11"/>
    </row>
    <row r="176" spans="1:6" x14ac:dyDescent="0.2">
      <c r="A176" s="13"/>
      <c r="B176" s="14"/>
      <c r="C176" s="11"/>
      <c r="D176" s="11"/>
      <c r="E176" s="11"/>
      <c r="F176" s="11"/>
    </row>
    <row r="177" spans="1:6" x14ac:dyDescent="0.2">
      <c r="A177" s="13"/>
      <c r="B177" s="14"/>
      <c r="C177" s="11"/>
      <c r="D177" s="11"/>
      <c r="E177" s="11"/>
      <c r="F177" s="11"/>
    </row>
    <row r="178" spans="1:6" x14ac:dyDescent="0.2">
      <c r="A178" s="13"/>
      <c r="B178" s="14"/>
      <c r="C178" s="11"/>
      <c r="D178" s="11"/>
      <c r="E178" s="11"/>
      <c r="F178" s="11"/>
    </row>
    <row r="179" spans="1:6" x14ac:dyDescent="0.2">
      <c r="A179" s="13"/>
      <c r="B179" s="14"/>
      <c r="C179" s="11"/>
      <c r="D179" s="11"/>
      <c r="E179" s="11"/>
      <c r="F179" s="11"/>
    </row>
    <row r="180" spans="1:6" x14ac:dyDescent="0.2">
      <c r="A180" s="13"/>
      <c r="B180" s="14"/>
      <c r="C180" s="11"/>
      <c r="D180" s="11"/>
      <c r="E180" s="11"/>
      <c r="F180" s="11"/>
    </row>
    <row r="181" spans="1:6" x14ac:dyDescent="0.2">
      <c r="A181" s="13"/>
      <c r="B181" s="14"/>
      <c r="C181" s="11"/>
      <c r="D181" s="11"/>
      <c r="E181" s="11"/>
      <c r="F181" s="11"/>
    </row>
    <row r="182" spans="1:6" x14ac:dyDescent="0.2">
      <c r="A182" s="13"/>
      <c r="B182" s="14"/>
      <c r="C182" s="11"/>
      <c r="D182" s="11"/>
      <c r="E182" s="11"/>
      <c r="F182" s="11"/>
    </row>
    <row r="183" spans="1:6" x14ac:dyDescent="0.2">
      <c r="A183" s="13"/>
      <c r="B183" s="14"/>
      <c r="C183" s="11"/>
      <c r="D183" s="11"/>
      <c r="E183" s="11"/>
      <c r="F183" s="11"/>
    </row>
    <row r="184" spans="1:6" x14ac:dyDescent="0.2">
      <c r="A184" s="13"/>
      <c r="B184" s="14"/>
      <c r="C184" s="11"/>
      <c r="D184" s="11"/>
      <c r="E184" s="11"/>
      <c r="F184" s="11"/>
    </row>
    <row r="185" spans="1:6" x14ac:dyDescent="0.2">
      <c r="A185" s="13"/>
      <c r="B185" s="14"/>
      <c r="C185" s="11"/>
      <c r="D185" s="11"/>
      <c r="E185" s="11"/>
      <c r="F185" s="11"/>
    </row>
    <row r="186" spans="1:6" x14ac:dyDescent="0.2">
      <c r="A186" s="13"/>
      <c r="B186" s="14"/>
      <c r="C186" s="11"/>
      <c r="D186" s="11"/>
      <c r="E186" s="11"/>
      <c r="F186" s="11"/>
    </row>
    <row r="187" spans="1:6" x14ac:dyDescent="0.2">
      <c r="A187" s="13"/>
      <c r="B187" s="14"/>
      <c r="C187" s="11"/>
      <c r="D187" s="11"/>
      <c r="E187" s="11"/>
      <c r="F187" s="11"/>
    </row>
    <row r="188" spans="1:6" x14ac:dyDescent="0.2">
      <c r="A188" s="13"/>
      <c r="B188" s="14"/>
      <c r="C188" s="11"/>
      <c r="D188" s="11"/>
      <c r="E188" s="11"/>
      <c r="F188" s="11"/>
    </row>
    <row r="189" spans="1:6" x14ac:dyDescent="0.2">
      <c r="A189" s="13"/>
      <c r="B189" s="14"/>
      <c r="C189" s="11"/>
      <c r="D189" s="11"/>
      <c r="E189" s="11"/>
      <c r="F189" s="11"/>
    </row>
    <row r="190" spans="1:6" x14ac:dyDescent="0.2">
      <c r="A190" s="13"/>
      <c r="B190" s="14"/>
      <c r="C190" s="11"/>
      <c r="D190" s="11"/>
      <c r="E190" s="11"/>
      <c r="F190" s="11"/>
    </row>
    <row r="191" spans="1:6" x14ac:dyDescent="0.2">
      <c r="A191" s="13"/>
      <c r="B191" s="14"/>
      <c r="C191" s="11"/>
      <c r="D191" s="11"/>
      <c r="E191" s="11"/>
      <c r="F191" s="11"/>
    </row>
    <row r="192" spans="1:6" x14ac:dyDescent="0.2">
      <c r="A192" s="13"/>
      <c r="B192" s="14"/>
      <c r="C192" s="11"/>
      <c r="D192" s="11"/>
      <c r="E192" s="11"/>
      <c r="F192" s="11"/>
    </row>
    <row r="193" spans="1:6" x14ac:dyDescent="0.2">
      <c r="A193" s="13"/>
      <c r="B193" s="14"/>
      <c r="C193" s="11"/>
      <c r="D193" s="11"/>
      <c r="E193" s="11"/>
      <c r="F193" s="11"/>
    </row>
    <row r="194" spans="1:6" x14ac:dyDescent="0.2">
      <c r="A194" s="13"/>
      <c r="B194" s="14"/>
      <c r="C194" s="11"/>
      <c r="D194" s="11"/>
      <c r="E194" s="11"/>
      <c r="F194" s="11"/>
    </row>
    <row r="195" spans="1:6" x14ac:dyDescent="0.2">
      <c r="A195" s="13"/>
      <c r="B195" s="14"/>
      <c r="C195" s="11"/>
      <c r="D195" s="11"/>
      <c r="E195" s="11"/>
      <c r="F195" s="11"/>
    </row>
    <row r="196" spans="1:6" x14ac:dyDescent="0.2">
      <c r="A196" s="13"/>
      <c r="B196" s="14"/>
      <c r="C196" s="11"/>
      <c r="D196" s="11"/>
      <c r="E196" s="11"/>
      <c r="F196" s="11"/>
    </row>
    <row r="197" spans="1:6" x14ac:dyDescent="0.2">
      <c r="A197" s="13"/>
      <c r="B197" s="14"/>
      <c r="C197" s="11"/>
      <c r="D197" s="11"/>
      <c r="E197" s="11"/>
      <c r="F197" s="11"/>
    </row>
    <row r="198" spans="1:6" x14ac:dyDescent="0.2">
      <c r="A198" s="13"/>
      <c r="B198" s="14"/>
      <c r="C198" s="11"/>
      <c r="D198" s="11"/>
      <c r="E198" s="11"/>
      <c r="F198" s="11"/>
    </row>
    <row r="199" spans="1:6" x14ac:dyDescent="0.2">
      <c r="A199" s="13"/>
      <c r="B199" s="14"/>
      <c r="C199" s="11"/>
      <c r="D199" s="11"/>
      <c r="E199" s="11"/>
      <c r="F199" s="11"/>
    </row>
    <row r="200" spans="1:6" x14ac:dyDescent="0.2">
      <c r="A200" s="13"/>
      <c r="B200" s="14"/>
      <c r="C200" s="11"/>
      <c r="D200" s="11"/>
      <c r="E200" s="11"/>
      <c r="F200" s="11"/>
    </row>
    <row r="201" spans="1:6" x14ac:dyDescent="0.2">
      <c r="A201" s="13"/>
      <c r="B201" s="14"/>
      <c r="C201" s="11"/>
      <c r="D201" s="11"/>
      <c r="E201" s="11"/>
      <c r="F201" s="11"/>
    </row>
    <row r="202" spans="1:6" x14ac:dyDescent="0.2">
      <c r="A202" s="13"/>
      <c r="B202" s="14"/>
      <c r="C202" s="11"/>
      <c r="D202" s="11"/>
      <c r="E202" s="11"/>
      <c r="F202" s="11"/>
    </row>
    <row r="203" spans="1:6" x14ac:dyDescent="0.2">
      <c r="A203" s="13"/>
      <c r="B203" s="14"/>
      <c r="C203" s="11"/>
      <c r="D203" s="11"/>
      <c r="E203" s="11"/>
      <c r="F203" s="11"/>
    </row>
    <row r="204" spans="1:6" x14ac:dyDescent="0.2">
      <c r="A204" s="13"/>
      <c r="B204" s="14"/>
      <c r="C204" s="11"/>
      <c r="D204" s="11"/>
      <c r="E204" s="11"/>
      <c r="F204" s="11"/>
    </row>
    <row r="205" spans="1:6" x14ac:dyDescent="0.2">
      <c r="A205" s="13"/>
      <c r="B205" s="14"/>
      <c r="C205" s="11"/>
      <c r="D205" s="11"/>
      <c r="E205" s="11"/>
      <c r="F205" s="11"/>
    </row>
    <row r="206" spans="1:6" x14ac:dyDescent="0.2">
      <c r="A206" s="13"/>
      <c r="B206" s="14"/>
      <c r="C206" s="11"/>
      <c r="D206" s="11"/>
      <c r="E206" s="11"/>
      <c r="F206" s="11"/>
    </row>
    <row r="207" spans="1:6" x14ac:dyDescent="0.2">
      <c r="A207" s="13"/>
      <c r="B207" s="14"/>
      <c r="C207" s="11"/>
      <c r="D207" s="11"/>
      <c r="E207" s="11"/>
      <c r="F207" s="11"/>
    </row>
    <row r="208" spans="1:6" x14ac:dyDescent="0.2">
      <c r="A208" s="13"/>
      <c r="B208" s="14"/>
      <c r="C208" s="11"/>
      <c r="D208" s="11"/>
      <c r="E208" s="11"/>
      <c r="F208" s="11"/>
    </row>
    <row r="209" spans="1:6" x14ac:dyDescent="0.2">
      <c r="A209" s="13"/>
      <c r="B209" s="14"/>
      <c r="C209" s="11"/>
      <c r="D209" s="11"/>
      <c r="E209" s="11"/>
      <c r="F209" s="11"/>
    </row>
    <row r="210" spans="1:6" x14ac:dyDescent="0.2">
      <c r="A210" s="13"/>
      <c r="B210" s="14"/>
      <c r="C210" s="11"/>
      <c r="D210" s="11"/>
      <c r="E210" s="11"/>
      <c r="F210" s="11"/>
    </row>
    <row r="211" spans="1:6" x14ac:dyDescent="0.2">
      <c r="A211" s="13"/>
      <c r="B211" s="14"/>
      <c r="C211" s="11"/>
      <c r="D211" s="11"/>
      <c r="E211" s="11"/>
      <c r="F211" s="11"/>
    </row>
    <row r="212" spans="1:6" x14ac:dyDescent="0.2">
      <c r="A212" s="13"/>
      <c r="B212" s="14"/>
      <c r="C212" s="11"/>
      <c r="D212" s="11"/>
      <c r="E212" s="11"/>
      <c r="F212" s="11"/>
    </row>
    <row r="213" spans="1:6" x14ac:dyDescent="0.2">
      <c r="A213" s="13"/>
      <c r="B213" s="14"/>
      <c r="C213" s="11"/>
      <c r="D213" s="11"/>
      <c r="E213" s="11"/>
      <c r="F213" s="11"/>
    </row>
    <row r="214" spans="1:6" x14ac:dyDescent="0.2">
      <c r="A214" s="13"/>
      <c r="B214" s="14"/>
      <c r="C214" s="11"/>
      <c r="D214" s="11"/>
      <c r="E214" s="11"/>
      <c r="F214" s="11"/>
    </row>
    <row r="215" spans="1:6" x14ac:dyDescent="0.2">
      <c r="A215" s="13"/>
      <c r="B215" s="14"/>
      <c r="C215" s="11"/>
      <c r="D215" s="11"/>
      <c r="E215" s="11"/>
      <c r="F215" s="11"/>
    </row>
    <row r="216" spans="1:6" x14ac:dyDescent="0.2">
      <c r="A216" s="13"/>
      <c r="B216" s="14"/>
      <c r="C216" s="11"/>
      <c r="D216" s="11"/>
      <c r="E216" s="11"/>
      <c r="F216" s="11"/>
    </row>
    <row r="217" spans="1:6" x14ac:dyDescent="0.2">
      <c r="A217" s="13"/>
      <c r="B217" s="14"/>
      <c r="C217" s="11"/>
      <c r="D217" s="11"/>
      <c r="E217" s="11"/>
      <c r="F217" s="11"/>
    </row>
    <row r="218" spans="1:6" x14ac:dyDescent="0.2">
      <c r="A218" s="13"/>
      <c r="B218" s="14"/>
      <c r="C218" s="11"/>
      <c r="D218" s="11"/>
      <c r="E218" s="11"/>
      <c r="F218" s="11"/>
    </row>
    <row r="219" spans="1:6" x14ac:dyDescent="0.2">
      <c r="A219" s="13"/>
      <c r="B219" s="14"/>
      <c r="C219" s="11"/>
      <c r="D219" s="11"/>
      <c r="E219" s="11"/>
      <c r="F219" s="11"/>
    </row>
    <row r="220" spans="1:6" x14ac:dyDescent="0.2">
      <c r="A220" s="13"/>
      <c r="B220" s="14"/>
      <c r="C220" s="11"/>
      <c r="D220" s="11"/>
      <c r="E220" s="11"/>
      <c r="F220" s="11"/>
    </row>
    <row r="221" spans="1:6" x14ac:dyDescent="0.2">
      <c r="A221" s="13"/>
      <c r="B221" s="14"/>
      <c r="C221" s="11"/>
      <c r="D221" s="11"/>
      <c r="E221" s="11"/>
      <c r="F221" s="11"/>
    </row>
    <row r="222" spans="1:6" x14ac:dyDescent="0.2">
      <c r="A222" s="13"/>
      <c r="B222" s="14"/>
      <c r="C222" s="11"/>
      <c r="D222" s="11"/>
      <c r="E222" s="11"/>
      <c r="F222" s="11"/>
    </row>
    <row r="223" spans="1:6" x14ac:dyDescent="0.2">
      <c r="A223" s="13"/>
      <c r="B223" s="14"/>
      <c r="C223" s="11"/>
      <c r="D223" s="11"/>
      <c r="E223" s="11"/>
      <c r="F223" s="11"/>
    </row>
    <row r="224" spans="1:6" x14ac:dyDescent="0.2">
      <c r="A224" s="13"/>
      <c r="B224" s="14"/>
      <c r="C224" s="11"/>
      <c r="D224" s="11"/>
      <c r="E224" s="11"/>
      <c r="F224" s="11"/>
    </row>
    <row r="225" spans="1:6" x14ac:dyDescent="0.2">
      <c r="A225" s="13"/>
      <c r="B225" s="14"/>
      <c r="C225" s="11"/>
      <c r="D225" s="11"/>
      <c r="E225" s="11"/>
      <c r="F225" s="11"/>
    </row>
    <row r="226" spans="1:6" x14ac:dyDescent="0.2">
      <c r="A226" s="13"/>
      <c r="B226" s="14"/>
      <c r="C226" s="11"/>
      <c r="D226" s="11"/>
      <c r="E226" s="11"/>
      <c r="F226" s="11"/>
    </row>
    <row r="227" spans="1:6" x14ac:dyDescent="0.2">
      <c r="A227" s="13"/>
      <c r="B227" s="14"/>
      <c r="C227" s="11"/>
      <c r="D227" s="11"/>
      <c r="E227" s="11"/>
      <c r="F227" s="11"/>
    </row>
    <row r="228" spans="1:6" x14ac:dyDescent="0.2">
      <c r="A228" s="13"/>
      <c r="B228" s="14"/>
      <c r="C228" s="11"/>
      <c r="D228" s="11"/>
      <c r="E228" s="11"/>
      <c r="F228" s="11"/>
    </row>
    <row r="229" spans="1:6" x14ac:dyDescent="0.2">
      <c r="A229" s="13"/>
      <c r="B229" s="14"/>
      <c r="C229" s="11"/>
      <c r="D229" s="11"/>
      <c r="E229" s="11"/>
      <c r="F229" s="11"/>
    </row>
    <row r="230" spans="1:6" x14ac:dyDescent="0.2">
      <c r="A230" s="13"/>
      <c r="B230" s="14"/>
      <c r="C230" s="11"/>
      <c r="D230" s="11"/>
      <c r="E230" s="11"/>
      <c r="F230" s="11"/>
    </row>
    <row r="231" spans="1:6" x14ac:dyDescent="0.2">
      <c r="A231" s="13"/>
      <c r="B231" s="14"/>
      <c r="C231" s="11"/>
      <c r="D231" s="11"/>
      <c r="E231" s="11"/>
      <c r="F231" s="11"/>
    </row>
    <row r="232" spans="1:6" x14ac:dyDescent="0.2">
      <c r="A232" s="13"/>
      <c r="B232" s="14"/>
      <c r="C232" s="11"/>
      <c r="D232" s="11"/>
      <c r="E232" s="11"/>
      <c r="F232" s="11"/>
    </row>
    <row r="233" spans="1:6" x14ac:dyDescent="0.2">
      <c r="A233" s="13"/>
      <c r="B233" s="14"/>
      <c r="C233" s="11"/>
      <c r="D233" s="11"/>
      <c r="E233" s="11"/>
      <c r="F233" s="11"/>
    </row>
    <row r="234" spans="1:6" x14ac:dyDescent="0.2">
      <c r="A234" s="13"/>
      <c r="B234" s="14"/>
      <c r="C234" s="11"/>
      <c r="D234" s="11"/>
      <c r="E234" s="11"/>
      <c r="F234" s="11"/>
    </row>
    <row r="235" spans="1:6" x14ac:dyDescent="0.2">
      <c r="A235" s="13"/>
      <c r="B235" s="14"/>
      <c r="C235" s="11"/>
      <c r="D235" s="11"/>
      <c r="E235" s="11"/>
      <c r="F235" s="11"/>
    </row>
    <row r="236" spans="1:6" x14ac:dyDescent="0.2">
      <c r="A236" s="13"/>
      <c r="B236" s="14"/>
      <c r="C236" s="11"/>
      <c r="D236" s="11"/>
      <c r="E236" s="11"/>
      <c r="F236" s="11"/>
    </row>
    <row r="237" spans="1:6" x14ac:dyDescent="0.2">
      <c r="A237" s="13"/>
      <c r="B237" s="14"/>
      <c r="C237" s="11"/>
      <c r="D237" s="11"/>
      <c r="E237" s="11"/>
      <c r="F237" s="11"/>
    </row>
    <row r="238" spans="1:6" x14ac:dyDescent="0.2">
      <c r="A238" s="13"/>
      <c r="B238" s="14"/>
      <c r="C238" s="11"/>
      <c r="D238" s="11"/>
      <c r="E238" s="11"/>
      <c r="F238" s="11"/>
    </row>
    <row r="239" spans="1:6" x14ac:dyDescent="0.2">
      <c r="A239" s="13"/>
      <c r="B239" s="14"/>
      <c r="C239" s="11"/>
      <c r="D239" s="11"/>
      <c r="E239" s="11"/>
      <c r="F239" s="11"/>
    </row>
    <row r="240" spans="1:6" x14ac:dyDescent="0.2">
      <c r="A240" s="13"/>
      <c r="B240" s="14"/>
      <c r="C240" s="11"/>
      <c r="D240" s="11"/>
      <c r="E240" s="11"/>
      <c r="F240" s="11"/>
    </row>
    <row r="241" spans="1:6" x14ac:dyDescent="0.2">
      <c r="A241" s="13"/>
      <c r="B241" s="14"/>
      <c r="C241" s="11"/>
      <c r="D241" s="11"/>
      <c r="E241" s="11"/>
      <c r="F241" s="11"/>
    </row>
    <row r="242" spans="1:6" x14ac:dyDescent="0.2">
      <c r="A242" s="13"/>
      <c r="B242" s="14"/>
      <c r="C242" s="11"/>
      <c r="D242" s="11"/>
      <c r="E242" s="11"/>
      <c r="F242" s="11"/>
    </row>
    <row r="243" spans="1:6" x14ac:dyDescent="0.2">
      <c r="A243" s="13"/>
      <c r="B243" s="14"/>
      <c r="C243" s="11"/>
      <c r="D243" s="11"/>
      <c r="E243" s="11"/>
      <c r="F243" s="11"/>
    </row>
    <row r="244" spans="1:6" x14ac:dyDescent="0.2">
      <c r="A244" s="13"/>
      <c r="B244" s="14"/>
      <c r="C244" s="11"/>
      <c r="D244" s="11"/>
      <c r="E244" s="11"/>
      <c r="F244" s="11"/>
    </row>
    <row r="245" spans="1:6" x14ac:dyDescent="0.2">
      <c r="A245" s="13"/>
      <c r="B245" s="14"/>
      <c r="C245" s="11"/>
      <c r="D245" s="11"/>
      <c r="E245" s="11"/>
      <c r="F245" s="11"/>
    </row>
    <row r="246" spans="1:6" x14ac:dyDescent="0.2">
      <c r="A246" s="13"/>
      <c r="B246" s="14"/>
      <c r="C246" s="11"/>
      <c r="D246" s="11"/>
      <c r="E246" s="11"/>
      <c r="F246" s="11"/>
    </row>
    <row r="247" spans="1:6" x14ac:dyDescent="0.2">
      <c r="A247" s="13"/>
      <c r="B247" s="14"/>
      <c r="C247" s="11"/>
      <c r="D247" s="11"/>
      <c r="E247" s="11"/>
      <c r="F247" s="11"/>
    </row>
    <row r="248" spans="1:6" x14ac:dyDescent="0.2">
      <c r="A248" s="13"/>
      <c r="B248" s="14"/>
      <c r="C248" s="11"/>
      <c r="D248" s="11"/>
      <c r="E248" s="11"/>
      <c r="F248" s="11"/>
    </row>
    <row r="249" spans="1:6" x14ac:dyDescent="0.2">
      <c r="A249" s="13"/>
      <c r="B249" s="14"/>
      <c r="C249" s="11"/>
      <c r="D249" s="11"/>
      <c r="E249" s="11"/>
      <c r="F249" s="11"/>
    </row>
    <row r="250" spans="1:6" x14ac:dyDescent="0.2">
      <c r="A250" s="13"/>
      <c r="B250" s="14"/>
      <c r="C250" s="11"/>
      <c r="D250" s="11"/>
      <c r="E250" s="11"/>
      <c r="F250" s="11"/>
    </row>
    <row r="251" spans="1:6" x14ac:dyDescent="0.2">
      <c r="A251" s="13"/>
      <c r="B251" s="14"/>
      <c r="C251" s="11"/>
      <c r="D251" s="11"/>
      <c r="E251" s="11"/>
      <c r="F251" s="11"/>
    </row>
    <row r="252" spans="1:6" x14ac:dyDescent="0.2">
      <c r="A252" s="13"/>
      <c r="B252" s="14"/>
      <c r="C252" s="11"/>
      <c r="D252" s="11"/>
      <c r="E252" s="11"/>
      <c r="F252" s="11"/>
    </row>
    <row r="253" spans="1:6" x14ac:dyDescent="0.2">
      <c r="A253" s="13"/>
      <c r="B253" s="14"/>
      <c r="C253" s="11"/>
      <c r="D253" s="11"/>
      <c r="E253" s="11"/>
      <c r="F253" s="11"/>
    </row>
    <row r="254" spans="1:6" x14ac:dyDescent="0.2">
      <c r="A254" s="13"/>
      <c r="B254" s="14"/>
      <c r="C254" s="11"/>
      <c r="D254" s="11"/>
      <c r="E254" s="11"/>
      <c r="F254" s="11"/>
    </row>
    <row r="255" spans="1:6" x14ac:dyDescent="0.2">
      <c r="A255" s="13"/>
      <c r="B255" s="14"/>
      <c r="C255" s="11"/>
      <c r="D255" s="11"/>
      <c r="E255" s="11"/>
      <c r="F255" s="11"/>
    </row>
    <row r="256" spans="1:6" x14ac:dyDescent="0.2">
      <c r="A256" s="13"/>
      <c r="B256" s="14"/>
      <c r="C256" s="11"/>
      <c r="D256" s="11"/>
      <c r="E256" s="11"/>
      <c r="F256" s="11"/>
    </row>
    <row r="257" spans="1:6" x14ac:dyDescent="0.2">
      <c r="A257" s="13"/>
      <c r="B257" s="14"/>
      <c r="C257" s="11"/>
      <c r="D257" s="11"/>
      <c r="E257" s="11"/>
      <c r="F257" s="11"/>
    </row>
    <row r="258" spans="1:6" x14ac:dyDescent="0.2">
      <c r="A258" s="13"/>
      <c r="B258" s="14"/>
      <c r="C258" s="11"/>
      <c r="D258" s="11"/>
      <c r="E258" s="11"/>
      <c r="F258" s="11"/>
    </row>
    <row r="259" spans="1:6" x14ac:dyDescent="0.2">
      <c r="A259" s="13"/>
      <c r="B259" s="14"/>
      <c r="C259" s="11"/>
      <c r="D259" s="11"/>
      <c r="E259" s="11"/>
      <c r="F259" s="11"/>
    </row>
    <row r="260" spans="1:6" x14ac:dyDescent="0.2">
      <c r="A260" s="13"/>
      <c r="B260" s="14"/>
      <c r="C260" s="11"/>
      <c r="D260" s="11"/>
      <c r="E260" s="11"/>
      <c r="F260" s="11"/>
    </row>
    <row r="261" spans="1:6" x14ac:dyDescent="0.2">
      <c r="A261" s="13"/>
      <c r="B261" s="14"/>
      <c r="C261" s="11"/>
      <c r="D261" s="11"/>
      <c r="E261" s="11"/>
      <c r="F261" s="11"/>
    </row>
    <row r="262" spans="1:6" x14ac:dyDescent="0.2">
      <c r="A262" s="13"/>
      <c r="B262" s="14"/>
      <c r="C262" s="11"/>
      <c r="D262" s="11"/>
      <c r="E262" s="11"/>
      <c r="F262" s="11"/>
    </row>
    <row r="263" spans="1:6" x14ac:dyDescent="0.2">
      <c r="A263" s="13"/>
      <c r="B263" s="14"/>
      <c r="C263" s="11"/>
      <c r="D263" s="11"/>
      <c r="E263" s="11"/>
      <c r="F263" s="11"/>
    </row>
    <row r="264" spans="1:6" x14ac:dyDescent="0.2">
      <c r="A264" s="13"/>
      <c r="B264" s="14"/>
      <c r="C264" s="11"/>
      <c r="D264" s="11"/>
      <c r="E264" s="11"/>
      <c r="F264" s="11"/>
    </row>
    <row r="265" spans="1:6" x14ac:dyDescent="0.2">
      <c r="A265" s="13"/>
      <c r="B265" s="14"/>
      <c r="C265" s="11"/>
      <c r="D265" s="11"/>
      <c r="E265" s="11"/>
      <c r="F265" s="11"/>
    </row>
    <row r="266" spans="1:6" x14ac:dyDescent="0.2">
      <c r="A266" s="13"/>
      <c r="B266" s="14"/>
      <c r="C266" s="11"/>
      <c r="D266" s="11"/>
      <c r="E266" s="11"/>
      <c r="F266" s="11"/>
    </row>
    <row r="267" spans="1:6" x14ac:dyDescent="0.2">
      <c r="A267" s="13"/>
      <c r="B267" s="14"/>
      <c r="C267" s="11"/>
      <c r="D267" s="11"/>
      <c r="E267" s="11"/>
      <c r="F267" s="11"/>
    </row>
    <row r="268" spans="1:6" x14ac:dyDescent="0.2">
      <c r="A268" s="13"/>
      <c r="B268" s="14"/>
      <c r="C268" s="11"/>
      <c r="D268" s="11"/>
      <c r="E268" s="11"/>
      <c r="F268" s="11"/>
    </row>
    <row r="269" spans="1:6" x14ac:dyDescent="0.2">
      <c r="A269" s="13"/>
      <c r="B269" s="14"/>
      <c r="C269" s="11"/>
      <c r="D269" s="11"/>
      <c r="E269" s="11"/>
      <c r="F269" s="11"/>
    </row>
    <row r="270" spans="1:6" x14ac:dyDescent="0.2">
      <c r="A270" s="13"/>
      <c r="B270" s="14"/>
      <c r="C270" s="11"/>
      <c r="D270" s="11"/>
      <c r="E270" s="11"/>
      <c r="F270" s="11"/>
    </row>
    <row r="271" spans="1:6" x14ac:dyDescent="0.2">
      <c r="A271" s="13"/>
      <c r="B271" s="14"/>
      <c r="C271" s="11"/>
      <c r="D271" s="11"/>
      <c r="E271" s="11"/>
      <c r="F271" s="11"/>
    </row>
    <row r="272" spans="1:6" x14ac:dyDescent="0.2">
      <c r="A272" s="13"/>
      <c r="B272" s="14"/>
      <c r="C272" s="11"/>
      <c r="D272" s="11"/>
      <c r="E272" s="11"/>
      <c r="F272" s="11"/>
    </row>
    <row r="273" spans="1:6" x14ac:dyDescent="0.2">
      <c r="A273" s="13"/>
      <c r="B273" s="14"/>
      <c r="C273" s="11"/>
      <c r="D273" s="11"/>
      <c r="E273" s="11"/>
      <c r="F273" s="11"/>
    </row>
    <row r="274" spans="1:6" x14ac:dyDescent="0.2">
      <c r="A274" s="13"/>
      <c r="B274" s="14"/>
      <c r="C274" s="11"/>
      <c r="D274" s="11"/>
      <c r="E274" s="11"/>
      <c r="F274" s="11"/>
    </row>
    <row r="275" spans="1:6" x14ac:dyDescent="0.2">
      <c r="A275" s="13"/>
      <c r="B275" s="14"/>
      <c r="C275" s="11"/>
      <c r="D275" s="11"/>
      <c r="E275" s="11"/>
      <c r="F275" s="11"/>
    </row>
    <row r="276" spans="1:6" x14ac:dyDescent="0.2">
      <c r="A276" s="13"/>
      <c r="B276" s="14"/>
      <c r="C276" s="11"/>
      <c r="D276" s="11"/>
      <c r="E276" s="11"/>
      <c r="F276" s="11"/>
    </row>
    <row r="277" spans="1:6" x14ac:dyDescent="0.2">
      <c r="A277" s="13"/>
      <c r="B277" s="14"/>
      <c r="C277" s="11"/>
      <c r="D277" s="11"/>
      <c r="E277" s="11"/>
      <c r="F277" s="11"/>
    </row>
    <row r="278" spans="1:6" x14ac:dyDescent="0.2">
      <c r="A278" s="13"/>
      <c r="B278" s="14"/>
      <c r="C278" s="11"/>
      <c r="D278" s="11"/>
      <c r="E278" s="11"/>
      <c r="F278" s="11"/>
    </row>
    <row r="279" spans="1:6" x14ac:dyDescent="0.2">
      <c r="A279" s="13"/>
      <c r="B279" s="14"/>
      <c r="C279" s="11"/>
      <c r="D279" s="11"/>
      <c r="E279" s="11"/>
      <c r="F279" s="11"/>
    </row>
    <row r="280" spans="1:6" x14ac:dyDescent="0.2">
      <c r="A280" s="13"/>
      <c r="B280" s="14"/>
      <c r="C280" s="11"/>
      <c r="D280" s="11"/>
      <c r="E280" s="11"/>
      <c r="F280" s="11"/>
    </row>
    <row r="281" spans="1:6" x14ac:dyDescent="0.2">
      <c r="A281" s="13"/>
      <c r="B281" s="14"/>
      <c r="C281" s="11"/>
      <c r="D281" s="11"/>
      <c r="E281" s="11"/>
      <c r="F281" s="11"/>
    </row>
    <row r="282" spans="1:6" x14ac:dyDescent="0.2">
      <c r="A282" s="13"/>
      <c r="B282" s="14"/>
      <c r="C282" s="11"/>
      <c r="D282" s="11"/>
      <c r="E282" s="11"/>
      <c r="F282" s="11"/>
    </row>
    <row r="283" spans="1:6" x14ac:dyDescent="0.2">
      <c r="A283" s="13"/>
      <c r="B283" s="14"/>
      <c r="C283" s="11"/>
      <c r="D283" s="11"/>
      <c r="E283" s="11"/>
      <c r="F283" s="11"/>
    </row>
    <row r="284" spans="1:6" x14ac:dyDescent="0.2">
      <c r="A284" s="13"/>
      <c r="B284" s="14"/>
      <c r="C284" s="11"/>
      <c r="D284" s="11"/>
      <c r="E284" s="11"/>
      <c r="F284" s="11"/>
    </row>
    <row r="285" spans="1:6" x14ac:dyDescent="0.2">
      <c r="A285" s="13"/>
      <c r="B285" s="14"/>
      <c r="C285" s="11"/>
      <c r="D285" s="11"/>
      <c r="E285" s="11"/>
      <c r="F285" s="11"/>
    </row>
    <row r="286" spans="1:6" x14ac:dyDescent="0.2">
      <c r="A286" s="13"/>
      <c r="B286" s="14"/>
      <c r="C286" s="11"/>
      <c r="D286" s="11"/>
      <c r="E286" s="11"/>
      <c r="F286" s="11"/>
    </row>
    <row r="287" spans="1:6" x14ac:dyDescent="0.2">
      <c r="A287" s="13"/>
      <c r="B287" s="14"/>
      <c r="C287" s="11"/>
      <c r="D287" s="11"/>
      <c r="E287" s="11"/>
      <c r="F287" s="11"/>
    </row>
    <row r="288" spans="1:6" x14ac:dyDescent="0.2">
      <c r="A288" s="13"/>
      <c r="B288" s="14"/>
      <c r="C288" s="11"/>
      <c r="D288" s="11"/>
      <c r="E288" s="11"/>
      <c r="F288" s="11"/>
    </row>
    <row r="289" spans="1:6" x14ac:dyDescent="0.2">
      <c r="A289" s="13"/>
      <c r="B289" s="14"/>
      <c r="C289" s="11"/>
      <c r="D289" s="11"/>
      <c r="E289" s="11"/>
      <c r="F289" s="11"/>
    </row>
    <row r="290" spans="1:6" x14ac:dyDescent="0.2">
      <c r="A290" s="13"/>
      <c r="B290" s="14"/>
      <c r="C290" s="11"/>
      <c r="D290" s="11"/>
      <c r="E290" s="11"/>
      <c r="F290" s="11"/>
    </row>
    <row r="291" spans="1:6" x14ac:dyDescent="0.2">
      <c r="A291" s="13"/>
      <c r="B291" s="14"/>
      <c r="C291" s="11"/>
      <c r="D291" s="11"/>
      <c r="E291" s="11"/>
      <c r="F291" s="11"/>
    </row>
    <row r="292" spans="1:6" x14ac:dyDescent="0.2">
      <c r="A292" s="13"/>
      <c r="B292" s="14"/>
      <c r="C292" s="11"/>
      <c r="D292" s="11"/>
      <c r="E292" s="11"/>
      <c r="F292" s="11"/>
    </row>
    <row r="293" spans="1:6" x14ac:dyDescent="0.2">
      <c r="A293" s="13"/>
      <c r="B293" s="14"/>
      <c r="C293" s="11"/>
      <c r="D293" s="11"/>
      <c r="E293" s="11"/>
      <c r="F293" s="11"/>
    </row>
    <row r="294" spans="1:6" x14ac:dyDescent="0.2">
      <c r="A294" s="13"/>
      <c r="B294" s="14"/>
      <c r="C294" s="11"/>
      <c r="D294" s="11"/>
      <c r="E294" s="11"/>
      <c r="F294" s="11"/>
    </row>
    <row r="295" spans="1:6" x14ac:dyDescent="0.2">
      <c r="A295" s="13"/>
      <c r="B295" s="14"/>
      <c r="C295" s="11"/>
      <c r="D295" s="11"/>
      <c r="E295" s="11"/>
      <c r="F295" s="11"/>
    </row>
    <row r="296" spans="1:6" x14ac:dyDescent="0.2">
      <c r="A296" s="13"/>
      <c r="B296" s="14"/>
      <c r="C296" s="11"/>
      <c r="D296" s="11"/>
      <c r="E296" s="11"/>
      <c r="F296" s="11"/>
    </row>
    <row r="297" spans="1:6" x14ac:dyDescent="0.2">
      <c r="A297" s="13"/>
      <c r="B297" s="14"/>
      <c r="C297" s="11"/>
      <c r="D297" s="11"/>
      <c r="E297" s="11"/>
      <c r="F297" s="11"/>
    </row>
    <row r="298" spans="1:6" x14ac:dyDescent="0.2">
      <c r="A298" s="13"/>
      <c r="B298" s="14"/>
      <c r="C298" s="11"/>
      <c r="D298" s="11"/>
      <c r="E298" s="11"/>
      <c r="F298" s="11"/>
    </row>
    <row r="299" spans="1:6" x14ac:dyDescent="0.2">
      <c r="A299" s="13"/>
      <c r="B299" s="14"/>
      <c r="C299" s="11"/>
      <c r="D299" s="11"/>
      <c r="E299" s="11"/>
      <c r="F299" s="11"/>
    </row>
    <row r="300" spans="1:6" x14ac:dyDescent="0.2">
      <c r="A300" s="13"/>
      <c r="B300" s="14"/>
      <c r="C300" s="11"/>
      <c r="D300" s="11"/>
      <c r="E300" s="11"/>
      <c r="F300" s="11"/>
    </row>
    <row r="301" spans="1:6" x14ac:dyDescent="0.2">
      <c r="A301" s="13"/>
      <c r="B301" s="14"/>
      <c r="C301" s="11"/>
      <c r="D301" s="11"/>
      <c r="E301" s="11"/>
      <c r="F301" s="11"/>
    </row>
    <row r="302" spans="1:6" x14ac:dyDescent="0.2">
      <c r="A302" s="13"/>
      <c r="B302" s="14"/>
      <c r="C302" s="11"/>
      <c r="D302" s="11"/>
      <c r="E302" s="11"/>
      <c r="F302" s="11"/>
    </row>
    <row r="303" spans="1:6" x14ac:dyDescent="0.2">
      <c r="A303" s="13"/>
      <c r="B303" s="14"/>
      <c r="C303" s="11"/>
      <c r="D303" s="11"/>
      <c r="E303" s="11"/>
      <c r="F303" s="11"/>
    </row>
    <row r="304" spans="1:6" x14ac:dyDescent="0.2">
      <c r="A304" s="13"/>
      <c r="B304" s="14"/>
      <c r="C304" s="11"/>
      <c r="D304" s="11"/>
      <c r="E304" s="11"/>
      <c r="F304" s="11"/>
    </row>
    <row r="305" spans="1:6" x14ac:dyDescent="0.2">
      <c r="A305" s="13"/>
      <c r="B305" s="14"/>
      <c r="C305" s="11"/>
      <c r="D305" s="11"/>
      <c r="E305" s="11"/>
      <c r="F305" s="11"/>
    </row>
    <row r="306" spans="1:6" x14ac:dyDescent="0.2">
      <c r="A306" s="13"/>
      <c r="B306" s="14"/>
      <c r="C306" s="11"/>
      <c r="D306" s="11"/>
      <c r="E306" s="11"/>
      <c r="F306" s="11"/>
    </row>
    <row r="307" spans="1:6" x14ac:dyDescent="0.2">
      <c r="A307" s="13"/>
      <c r="B307" s="14"/>
      <c r="C307" s="11"/>
      <c r="D307" s="11"/>
      <c r="E307" s="11"/>
      <c r="F307" s="11"/>
    </row>
    <row r="308" spans="1:6" x14ac:dyDescent="0.2">
      <c r="A308" s="13"/>
      <c r="B308" s="14"/>
      <c r="C308" s="11"/>
      <c r="D308" s="11"/>
      <c r="E308" s="11"/>
      <c r="F308" s="11"/>
    </row>
    <row r="309" spans="1:6" x14ac:dyDescent="0.2">
      <c r="A309" s="13"/>
      <c r="B309" s="14"/>
      <c r="C309" s="11"/>
      <c r="D309" s="11"/>
      <c r="E309" s="11"/>
      <c r="F309" s="11"/>
    </row>
    <row r="310" spans="1:6" x14ac:dyDescent="0.2">
      <c r="A310" s="13"/>
      <c r="B310" s="14"/>
      <c r="C310" s="11"/>
      <c r="D310" s="11"/>
      <c r="E310" s="11"/>
      <c r="F310" s="11"/>
    </row>
    <row r="311" spans="1:6" x14ac:dyDescent="0.2">
      <c r="A311" s="13"/>
      <c r="B311" s="14"/>
      <c r="C311" s="11"/>
      <c r="D311" s="11"/>
      <c r="E311" s="11"/>
      <c r="F311" s="11"/>
    </row>
    <row r="312" spans="1:6" x14ac:dyDescent="0.2">
      <c r="A312" s="13"/>
      <c r="B312" s="14"/>
      <c r="C312" s="11"/>
      <c r="D312" s="11"/>
      <c r="E312" s="11"/>
      <c r="F312" s="11"/>
    </row>
    <row r="313" spans="1:6" x14ac:dyDescent="0.2">
      <c r="A313" s="13"/>
      <c r="B313" s="14"/>
      <c r="C313" s="11"/>
      <c r="D313" s="11"/>
      <c r="E313" s="11"/>
      <c r="F313" s="11"/>
    </row>
    <row r="314" spans="1:6" x14ac:dyDescent="0.2">
      <c r="A314" s="13"/>
      <c r="B314" s="14"/>
      <c r="C314" s="11"/>
      <c r="D314" s="11"/>
      <c r="E314" s="11"/>
      <c r="F314" s="11"/>
    </row>
    <row r="315" spans="1:6" x14ac:dyDescent="0.2">
      <c r="A315" s="13"/>
      <c r="B315" s="14"/>
      <c r="C315" s="11"/>
      <c r="D315" s="11"/>
      <c r="E315" s="11"/>
      <c r="F315" s="11"/>
    </row>
    <row r="316" spans="1:6" x14ac:dyDescent="0.2">
      <c r="A316" s="13"/>
      <c r="B316" s="14"/>
      <c r="C316" s="11"/>
      <c r="D316" s="11"/>
      <c r="E316" s="11"/>
      <c r="F316" s="11"/>
    </row>
    <row r="317" spans="1:6" x14ac:dyDescent="0.2">
      <c r="A317" s="13"/>
      <c r="B317" s="14"/>
      <c r="C317" s="11"/>
      <c r="D317" s="11"/>
      <c r="E317" s="11"/>
      <c r="F317" s="11"/>
    </row>
    <row r="318" spans="1:6" x14ac:dyDescent="0.2">
      <c r="A318" s="13"/>
      <c r="B318" s="14"/>
      <c r="C318" s="11"/>
      <c r="D318" s="11"/>
      <c r="E318" s="11"/>
      <c r="F318" s="11"/>
    </row>
    <row r="319" spans="1:6" x14ac:dyDescent="0.2">
      <c r="A319" s="13"/>
      <c r="B319" s="14"/>
      <c r="C319" s="11"/>
      <c r="D319" s="11"/>
      <c r="E319" s="11"/>
      <c r="F319" s="11"/>
    </row>
    <row r="320" spans="1:6" x14ac:dyDescent="0.2">
      <c r="A320" s="13"/>
      <c r="B320" s="14"/>
      <c r="C320" s="11"/>
      <c r="D320" s="11"/>
      <c r="E320" s="11"/>
      <c r="F320" s="11"/>
    </row>
    <row r="321" spans="1:6" x14ac:dyDescent="0.2">
      <c r="A321" s="13"/>
      <c r="B321" s="14"/>
      <c r="C321" s="11"/>
      <c r="D321" s="11"/>
      <c r="E321" s="11"/>
      <c r="F321" s="11"/>
    </row>
    <row r="322" spans="1:6" x14ac:dyDescent="0.2">
      <c r="A322" s="13"/>
      <c r="B322" s="14"/>
      <c r="C322" s="11"/>
      <c r="D322" s="11"/>
      <c r="E322" s="11"/>
      <c r="F322" s="11"/>
    </row>
    <row r="323" spans="1:6" x14ac:dyDescent="0.2">
      <c r="A323" s="13"/>
      <c r="B323" s="14"/>
      <c r="C323" s="11"/>
      <c r="D323" s="11"/>
      <c r="E323" s="11"/>
      <c r="F323" s="11"/>
    </row>
    <row r="324" spans="1:6" x14ac:dyDescent="0.2">
      <c r="A324" s="13"/>
      <c r="B324" s="14"/>
      <c r="C324" s="11"/>
      <c r="D324" s="11"/>
      <c r="E324" s="11"/>
      <c r="F324" s="11"/>
    </row>
    <row r="325" spans="1:6" x14ac:dyDescent="0.2">
      <c r="A325" s="13"/>
      <c r="B325" s="14"/>
      <c r="C325" s="11"/>
      <c r="D325" s="11"/>
      <c r="E325" s="11"/>
      <c r="F325" s="11"/>
    </row>
    <row r="326" spans="1:6" x14ac:dyDescent="0.2">
      <c r="A326" s="13"/>
      <c r="B326" s="14"/>
      <c r="C326" s="11"/>
      <c r="D326" s="11"/>
      <c r="E326" s="11"/>
      <c r="F326" s="11"/>
    </row>
    <row r="327" spans="1:6" x14ac:dyDescent="0.2">
      <c r="A327" s="13"/>
      <c r="B327" s="14"/>
      <c r="C327" s="11"/>
      <c r="D327" s="11"/>
      <c r="E327" s="11"/>
      <c r="F327" s="11"/>
    </row>
    <row r="328" spans="1:6" x14ac:dyDescent="0.2">
      <c r="A328" s="13"/>
      <c r="B328" s="14"/>
      <c r="C328" s="11"/>
      <c r="D328" s="11"/>
      <c r="E328" s="11"/>
      <c r="F328" s="11"/>
    </row>
    <row r="329" spans="1:6" x14ac:dyDescent="0.2">
      <c r="A329" s="13"/>
      <c r="B329" s="14"/>
      <c r="C329" s="11"/>
      <c r="D329" s="11"/>
      <c r="E329" s="11"/>
      <c r="F329" s="11"/>
    </row>
    <row r="330" spans="1:6" x14ac:dyDescent="0.2">
      <c r="A330" s="13"/>
      <c r="B330" s="14"/>
      <c r="C330" s="11"/>
      <c r="D330" s="11"/>
      <c r="E330" s="11"/>
      <c r="F330" s="11"/>
    </row>
    <row r="331" spans="1:6" x14ac:dyDescent="0.2">
      <c r="A331" s="13"/>
      <c r="B331" s="14"/>
      <c r="C331" s="11"/>
      <c r="D331" s="11"/>
      <c r="E331" s="11"/>
      <c r="F331" s="11"/>
    </row>
    <row r="332" spans="1:6" x14ac:dyDescent="0.2">
      <c r="A332" s="13"/>
      <c r="B332" s="14"/>
      <c r="C332" s="11"/>
      <c r="D332" s="11"/>
      <c r="E332" s="11"/>
      <c r="F332" s="11"/>
    </row>
    <row r="333" spans="1:6" x14ac:dyDescent="0.2">
      <c r="A333" s="13"/>
      <c r="B333" s="14"/>
      <c r="C333" s="11"/>
      <c r="D333" s="11"/>
      <c r="E333" s="11"/>
      <c r="F333" s="11"/>
    </row>
    <row r="334" spans="1:6" x14ac:dyDescent="0.2">
      <c r="A334" s="13"/>
      <c r="B334" s="14"/>
      <c r="C334" s="11"/>
      <c r="D334" s="11"/>
      <c r="E334" s="11"/>
      <c r="F334" s="11"/>
    </row>
    <row r="335" spans="1:6" x14ac:dyDescent="0.2">
      <c r="A335" s="13"/>
      <c r="B335" s="14"/>
      <c r="C335" s="11"/>
      <c r="D335" s="11"/>
      <c r="E335" s="11"/>
      <c r="F335" s="11"/>
    </row>
    <row r="336" spans="1:6" x14ac:dyDescent="0.2">
      <c r="A336" s="13"/>
      <c r="B336" s="14"/>
      <c r="C336" s="11"/>
      <c r="D336" s="11"/>
      <c r="E336" s="11"/>
      <c r="F336" s="11"/>
    </row>
    <row r="337" spans="1:6" x14ac:dyDescent="0.2">
      <c r="A337" s="13"/>
      <c r="B337" s="14"/>
      <c r="C337" s="11"/>
      <c r="D337" s="11"/>
      <c r="E337" s="11"/>
      <c r="F337" s="11"/>
    </row>
    <row r="338" spans="1:6" x14ac:dyDescent="0.2">
      <c r="A338" s="13"/>
      <c r="B338" s="14"/>
      <c r="C338" s="11"/>
      <c r="D338" s="11"/>
      <c r="E338" s="11"/>
      <c r="F338" s="11"/>
    </row>
    <row r="339" spans="1:6" x14ac:dyDescent="0.2">
      <c r="A339" s="13"/>
      <c r="B339" s="14"/>
      <c r="C339" s="11"/>
      <c r="D339" s="11"/>
      <c r="E339" s="11"/>
      <c r="F339" s="11"/>
    </row>
    <row r="340" spans="1:6" x14ac:dyDescent="0.2">
      <c r="A340" s="13"/>
      <c r="B340" s="14"/>
      <c r="C340" s="11"/>
      <c r="D340" s="11"/>
      <c r="E340" s="11"/>
      <c r="F340" s="11"/>
    </row>
    <row r="341" spans="1:6" x14ac:dyDescent="0.2">
      <c r="A341" s="13"/>
      <c r="B341" s="14"/>
      <c r="C341" s="11"/>
      <c r="D341" s="11"/>
      <c r="E341" s="11"/>
      <c r="F341" s="11"/>
    </row>
    <row r="342" spans="1:6" x14ac:dyDescent="0.2">
      <c r="A342" s="13"/>
      <c r="B342" s="14"/>
      <c r="C342" s="11"/>
      <c r="D342" s="11"/>
      <c r="E342" s="11"/>
      <c r="F342" s="11"/>
    </row>
    <row r="343" spans="1:6" x14ac:dyDescent="0.2">
      <c r="A343" s="13"/>
      <c r="B343" s="14"/>
      <c r="C343" s="11"/>
      <c r="D343" s="11"/>
      <c r="E343" s="11"/>
      <c r="F343" s="11"/>
    </row>
    <row r="344" spans="1:6" x14ac:dyDescent="0.2">
      <c r="A344" s="13"/>
      <c r="B344" s="14"/>
      <c r="C344" s="11"/>
      <c r="D344" s="11"/>
      <c r="E344" s="11"/>
      <c r="F344" s="11"/>
    </row>
    <row r="345" spans="1:6" x14ac:dyDescent="0.2">
      <c r="A345" s="13"/>
      <c r="B345" s="14"/>
      <c r="C345" s="11"/>
      <c r="D345" s="11"/>
      <c r="E345" s="11"/>
      <c r="F345" s="11"/>
    </row>
    <row r="346" spans="1:6" x14ac:dyDescent="0.2">
      <c r="A346" s="13"/>
      <c r="B346" s="14"/>
      <c r="C346" s="11"/>
      <c r="D346" s="11"/>
      <c r="E346" s="11"/>
      <c r="F346" s="11"/>
    </row>
    <row r="347" spans="1:6" x14ac:dyDescent="0.2">
      <c r="A347" s="13"/>
      <c r="B347" s="14"/>
      <c r="C347" s="11"/>
      <c r="D347" s="11"/>
      <c r="E347" s="11"/>
      <c r="F347" s="11"/>
    </row>
    <row r="348" spans="1:6" x14ac:dyDescent="0.2">
      <c r="A348" s="13"/>
      <c r="B348" s="14"/>
      <c r="C348" s="11"/>
      <c r="D348" s="11"/>
      <c r="E348" s="11"/>
      <c r="F348" s="11"/>
    </row>
    <row r="349" spans="1:6" x14ac:dyDescent="0.2">
      <c r="A349" s="13"/>
      <c r="B349" s="14"/>
      <c r="C349" s="11"/>
      <c r="D349" s="11"/>
      <c r="E349" s="11"/>
      <c r="F349" s="11"/>
    </row>
    <row r="350" spans="1:6" x14ac:dyDescent="0.2">
      <c r="A350" s="13"/>
      <c r="B350" s="14"/>
      <c r="C350" s="11"/>
      <c r="D350" s="11"/>
      <c r="E350" s="11"/>
      <c r="F350" s="11"/>
    </row>
    <row r="351" spans="1:6" x14ac:dyDescent="0.2">
      <c r="A351" s="13"/>
      <c r="B351" s="14"/>
      <c r="C351" s="11"/>
      <c r="D351" s="11"/>
      <c r="E351" s="11"/>
      <c r="F351" s="11"/>
    </row>
    <row r="352" spans="1:6" x14ac:dyDescent="0.2">
      <c r="A352" s="13"/>
      <c r="B352" s="14"/>
      <c r="C352" s="11"/>
      <c r="D352" s="11"/>
      <c r="E352" s="11"/>
      <c r="F352" s="11"/>
    </row>
    <row r="353" spans="1:6" x14ac:dyDescent="0.2">
      <c r="A353" s="13"/>
      <c r="B353" s="14"/>
      <c r="C353" s="11"/>
      <c r="D353" s="11"/>
      <c r="E353" s="11"/>
      <c r="F353" s="11"/>
    </row>
    <row r="354" spans="1:6" x14ac:dyDescent="0.2">
      <c r="A354" s="13"/>
      <c r="B354" s="14"/>
      <c r="C354" s="11"/>
      <c r="D354" s="11"/>
      <c r="E354" s="11"/>
      <c r="F354" s="11"/>
    </row>
    <row r="355" spans="1:6" x14ac:dyDescent="0.2">
      <c r="A355" s="13"/>
      <c r="B355" s="14"/>
      <c r="C355" s="11"/>
      <c r="D355" s="11"/>
      <c r="E355" s="11"/>
      <c r="F355" s="11"/>
    </row>
    <row r="356" spans="1:6" x14ac:dyDescent="0.2">
      <c r="A356" s="13"/>
      <c r="B356" s="14"/>
      <c r="C356" s="11"/>
      <c r="D356" s="11"/>
      <c r="E356" s="11"/>
      <c r="F356" s="11"/>
    </row>
    <row r="357" spans="1:6" x14ac:dyDescent="0.2">
      <c r="A357" s="13"/>
      <c r="B357" s="14"/>
      <c r="C357" s="11"/>
      <c r="D357" s="11"/>
      <c r="E357" s="11"/>
      <c r="F357" s="11"/>
    </row>
    <row r="358" spans="1:6" x14ac:dyDescent="0.2">
      <c r="A358" s="13"/>
      <c r="B358" s="14"/>
      <c r="C358" s="11"/>
      <c r="D358" s="11"/>
      <c r="E358" s="11"/>
      <c r="F358" s="11"/>
    </row>
    <row r="359" spans="1:6" x14ac:dyDescent="0.2">
      <c r="A359" s="13"/>
      <c r="B359" s="14"/>
      <c r="C359" s="11"/>
      <c r="D359" s="11"/>
      <c r="E359" s="11"/>
      <c r="F359" s="11"/>
    </row>
    <row r="360" spans="1:6" x14ac:dyDescent="0.2">
      <c r="A360" s="13"/>
      <c r="B360" s="14"/>
      <c r="C360" s="11"/>
      <c r="D360" s="11"/>
      <c r="E360" s="11"/>
      <c r="F360" s="11"/>
    </row>
    <row r="361" spans="1:6" x14ac:dyDescent="0.2">
      <c r="A361" s="13"/>
      <c r="B361" s="14"/>
      <c r="C361" s="11"/>
      <c r="D361" s="11"/>
      <c r="E361" s="11"/>
      <c r="F361" s="11"/>
    </row>
    <row r="362" spans="1:6" x14ac:dyDescent="0.2">
      <c r="A362" s="13"/>
      <c r="B362" s="14"/>
      <c r="C362" s="11"/>
      <c r="D362" s="11"/>
      <c r="E362" s="11"/>
      <c r="F362" s="11"/>
    </row>
    <row r="363" spans="1:6" x14ac:dyDescent="0.2">
      <c r="A363" s="13"/>
      <c r="B363" s="14"/>
      <c r="C363" s="11"/>
      <c r="D363" s="11"/>
      <c r="E363" s="11"/>
      <c r="F363" s="11"/>
    </row>
    <row r="364" spans="1:6" x14ac:dyDescent="0.2">
      <c r="A364" s="13"/>
      <c r="B364" s="14"/>
      <c r="C364" s="11"/>
      <c r="D364" s="11"/>
      <c r="E364" s="11"/>
      <c r="F364" s="11"/>
    </row>
    <row r="365" spans="1:6" x14ac:dyDescent="0.2">
      <c r="A365" s="13"/>
      <c r="B365" s="14"/>
      <c r="C365" s="11"/>
      <c r="D365" s="11"/>
      <c r="E365" s="11"/>
      <c r="F365" s="11"/>
    </row>
    <row r="366" spans="1:6" x14ac:dyDescent="0.2">
      <c r="A366" s="13"/>
      <c r="B366" s="14"/>
      <c r="C366" s="11"/>
      <c r="D366" s="11"/>
      <c r="E366" s="11"/>
      <c r="F366" s="11"/>
    </row>
    <row r="367" spans="1:6" x14ac:dyDescent="0.2">
      <c r="A367" s="13"/>
      <c r="B367" s="14"/>
      <c r="C367" s="11"/>
      <c r="D367" s="11"/>
      <c r="E367" s="11"/>
      <c r="F367" s="11"/>
    </row>
    <row r="368" spans="1:6" x14ac:dyDescent="0.2">
      <c r="A368" s="13"/>
      <c r="B368" s="14"/>
      <c r="C368" s="11"/>
      <c r="D368" s="11"/>
      <c r="E368" s="11"/>
      <c r="F368" s="11"/>
    </row>
    <row r="369" spans="1:6" x14ac:dyDescent="0.2">
      <c r="A369" s="13"/>
      <c r="B369" s="14"/>
      <c r="C369" s="11"/>
      <c r="D369" s="11"/>
      <c r="E369" s="11"/>
      <c r="F369" s="11"/>
    </row>
    <row r="370" spans="1:6" x14ac:dyDescent="0.2">
      <c r="A370" s="13"/>
      <c r="B370" s="14"/>
      <c r="C370" s="11"/>
      <c r="D370" s="11"/>
      <c r="E370" s="11"/>
      <c r="F370" s="11"/>
    </row>
    <row r="371" spans="1:6" x14ac:dyDescent="0.2">
      <c r="A371" s="13"/>
      <c r="B371" s="14"/>
      <c r="C371" s="11"/>
      <c r="D371" s="11"/>
      <c r="E371" s="11"/>
      <c r="F371" s="11"/>
    </row>
    <row r="372" spans="1:6" x14ac:dyDescent="0.2">
      <c r="A372" s="13"/>
      <c r="B372" s="14"/>
      <c r="C372" s="11"/>
      <c r="D372" s="11"/>
      <c r="E372" s="11"/>
      <c r="F372" s="11"/>
    </row>
    <row r="373" spans="1:6" x14ac:dyDescent="0.2">
      <c r="A373" s="13"/>
      <c r="B373" s="14"/>
      <c r="C373" s="11"/>
      <c r="D373" s="11"/>
      <c r="E373" s="11"/>
      <c r="F373" s="11"/>
    </row>
    <row r="374" spans="1:6" x14ac:dyDescent="0.2">
      <c r="A374" s="13"/>
      <c r="B374" s="14"/>
      <c r="C374" s="11"/>
      <c r="D374" s="11"/>
      <c r="E374" s="11"/>
      <c r="F374" s="11"/>
    </row>
    <row r="375" spans="1:6" x14ac:dyDescent="0.2">
      <c r="A375" s="13"/>
      <c r="B375" s="14"/>
      <c r="C375" s="11"/>
      <c r="D375" s="11"/>
      <c r="E375" s="11"/>
      <c r="F375" s="11"/>
    </row>
    <row r="376" spans="1:6" x14ac:dyDescent="0.2">
      <c r="A376" s="13"/>
      <c r="B376" s="14"/>
      <c r="C376" s="11"/>
      <c r="D376" s="11"/>
      <c r="E376" s="11"/>
      <c r="F376" s="11"/>
    </row>
    <row r="377" spans="1:6" x14ac:dyDescent="0.2">
      <c r="A377" s="13"/>
      <c r="B377" s="14"/>
      <c r="C377" s="11"/>
      <c r="D377" s="11"/>
      <c r="E377" s="11"/>
      <c r="F377" s="11"/>
    </row>
    <row r="378" spans="1:6" x14ac:dyDescent="0.2">
      <c r="A378" s="13"/>
      <c r="B378" s="14"/>
      <c r="C378" s="11"/>
      <c r="D378" s="11"/>
      <c r="E378" s="11"/>
      <c r="F378" s="11"/>
    </row>
    <row r="379" spans="1:6" x14ac:dyDescent="0.2">
      <c r="A379" s="13"/>
      <c r="B379" s="14"/>
      <c r="C379" s="11"/>
      <c r="D379" s="11"/>
      <c r="E379" s="11"/>
      <c r="F379" s="11"/>
    </row>
    <row r="380" spans="1:6" x14ac:dyDescent="0.2">
      <c r="A380" s="13"/>
      <c r="B380" s="14"/>
      <c r="C380" s="11"/>
      <c r="D380" s="11"/>
      <c r="E380" s="11"/>
      <c r="F380" s="11"/>
    </row>
    <row r="381" spans="1:6" x14ac:dyDescent="0.2">
      <c r="A381" s="13"/>
      <c r="B381" s="14"/>
      <c r="C381" s="11"/>
      <c r="D381" s="11"/>
      <c r="E381" s="11"/>
      <c r="F381" s="11"/>
    </row>
    <row r="382" spans="1:6" x14ac:dyDescent="0.2">
      <c r="A382" s="13"/>
      <c r="B382" s="14"/>
      <c r="C382" s="11"/>
      <c r="D382" s="11"/>
      <c r="E382" s="11"/>
      <c r="F382" s="11"/>
    </row>
    <row r="383" spans="1:6" x14ac:dyDescent="0.2">
      <c r="A383" s="13"/>
      <c r="B383" s="14"/>
      <c r="C383" s="11"/>
      <c r="D383" s="11"/>
      <c r="E383" s="11"/>
      <c r="F383" s="11"/>
    </row>
    <row r="384" spans="1:6" x14ac:dyDescent="0.2">
      <c r="A384" s="13"/>
      <c r="B384" s="14"/>
      <c r="C384" s="11"/>
      <c r="D384" s="11"/>
      <c r="E384" s="11"/>
      <c r="F384" s="11"/>
    </row>
    <row r="385" spans="1:6" x14ac:dyDescent="0.2">
      <c r="A385" s="13"/>
      <c r="B385" s="14"/>
      <c r="C385" s="11"/>
      <c r="D385" s="11"/>
      <c r="E385" s="11"/>
      <c r="F385" s="11"/>
    </row>
    <row r="386" spans="1:6" x14ac:dyDescent="0.2">
      <c r="A386" s="13"/>
      <c r="B386" s="14"/>
      <c r="C386" s="11"/>
      <c r="D386" s="11"/>
      <c r="E386" s="11"/>
      <c r="F386" s="11"/>
    </row>
    <row r="387" spans="1:6" x14ac:dyDescent="0.2">
      <c r="A387" s="13"/>
      <c r="B387" s="14"/>
      <c r="C387" s="11"/>
      <c r="D387" s="11"/>
      <c r="E387" s="11"/>
      <c r="F387" s="11"/>
    </row>
    <row r="388" spans="1:6" x14ac:dyDescent="0.2">
      <c r="A388" s="13"/>
      <c r="B388" s="14"/>
      <c r="C388" s="11"/>
      <c r="D388" s="11"/>
      <c r="E388" s="11"/>
      <c r="F388" s="11"/>
    </row>
    <row r="389" spans="1:6" x14ac:dyDescent="0.2">
      <c r="A389" s="13"/>
      <c r="B389" s="14"/>
      <c r="C389" s="11"/>
      <c r="D389" s="11"/>
      <c r="E389" s="11"/>
      <c r="F389" s="11"/>
    </row>
    <row r="390" spans="1:6" x14ac:dyDescent="0.2">
      <c r="A390" s="13"/>
      <c r="B390" s="14"/>
      <c r="C390" s="11"/>
      <c r="D390" s="11"/>
      <c r="E390" s="11"/>
      <c r="F390" s="11"/>
    </row>
    <row r="391" spans="1:6" x14ac:dyDescent="0.2">
      <c r="A391" s="13"/>
      <c r="B391" s="14"/>
      <c r="C391" s="11"/>
      <c r="D391" s="11"/>
      <c r="E391" s="11"/>
      <c r="F391" s="11"/>
    </row>
    <row r="392" spans="1:6" x14ac:dyDescent="0.2">
      <c r="A392" s="13"/>
      <c r="B392" s="14"/>
      <c r="C392" s="11"/>
      <c r="D392" s="11"/>
      <c r="E392" s="11"/>
      <c r="F392" s="11"/>
    </row>
    <row r="393" spans="1:6" x14ac:dyDescent="0.2">
      <c r="A393" s="13"/>
      <c r="B393" s="14"/>
      <c r="C393" s="11"/>
      <c r="D393" s="11"/>
      <c r="E393" s="11"/>
      <c r="F393" s="11"/>
    </row>
    <row r="394" spans="1:6" x14ac:dyDescent="0.2">
      <c r="A394" s="13"/>
      <c r="B394" s="14"/>
      <c r="C394" s="11"/>
      <c r="D394" s="11"/>
      <c r="E394" s="11"/>
      <c r="F394" s="11"/>
    </row>
    <row r="395" spans="1:6" x14ac:dyDescent="0.2">
      <c r="A395" s="13"/>
      <c r="B395" s="14"/>
      <c r="C395" s="11"/>
      <c r="D395" s="11"/>
      <c r="E395" s="11"/>
      <c r="F395" s="11"/>
    </row>
    <row r="396" spans="1:6" x14ac:dyDescent="0.2">
      <c r="A396" s="13"/>
      <c r="B396" s="14"/>
      <c r="C396" s="11"/>
      <c r="D396" s="11"/>
      <c r="E396" s="11"/>
      <c r="F396" s="11"/>
    </row>
    <row r="397" spans="1:6" x14ac:dyDescent="0.2">
      <c r="A397" s="13"/>
      <c r="B397" s="14"/>
      <c r="C397" s="11"/>
      <c r="D397" s="11"/>
      <c r="E397" s="11"/>
      <c r="F397" s="11"/>
    </row>
    <row r="398" spans="1:6" x14ac:dyDescent="0.2">
      <c r="A398" s="13"/>
      <c r="B398" s="14"/>
      <c r="C398" s="11"/>
      <c r="D398" s="11"/>
      <c r="E398" s="11"/>
      <c r="F398" s="11"/>
    </row>
    <row r="399" spans="1:6" x14ac:dyDescent="0.2">
      <c r="A399" s="13"/>
      <c r="B399" s="14"/>
      <c r="C399" s="11"/>
      <c r="D399" s="11"/>
      <c r="E399" s="11"/>
      <c r="F399" s="11"/>
    </row>
    <row r="400" spans="1:6" x14ac:dyDescent="0.2">
      <c r="A400" s="13"/>
      <c r="B400" s="14"/>
      <c r="C400" s="11"/>
      <c r="D400" s="11"/>
      <c r="E400" s="11"/>
      <c r="F400" s="11"/>
    </row>
    <row r="401" spans="1:6" x14ac:dyDescent="0.2">
      <c r="A401" s="13"/>
      <c r="B401" s="14"/>
      <c r="C401" s="11"/>
      <c r="D401" s="11"/>
      <c r="E401" s="11"/>
      <c r="F401" s="11"/>
    </row>
    <row r="402" spans="1:6" x14ac:dyDescent="0.2">
      <c r="A402" s="13"/>
      <c r="B402" s="14"/>
      <c r="C402" s="11"/>
      <c r="D402" s="11"/>
      <c r="E402" s="11"/>
      <c r="F402" s="11"/>
    </row>
    <row r="403" spans="1:6" x14ac:dyDescent="0.2">
      <c r="A403" s="13"/>
      <c r="B403" s="14"/>
      <c r="C403" s="11"/>
      <c r="D403" s="11"/>
      <c r="E403" s="11"/>
      <c r="F403" s="11"/>
    </row>
    <row r="404" spans="1:6" x14ac:dyDescent="0.2">
      <c r="A404" s="13"/>
      <c r="B404" s="14"/>
      <c r="C404" s="11"/>
      <c r="D404" s="11"/>
      <c r="E404" s="11"/>
      <c r="F404" s="11"/>
    </row>
    <row r="405" spans="1:6" x14ac:dyDescent="0.2">
      <c r="A405" s="13"/>
      <c r="B405" s="14"/>
      <c r="C405" s="11"/>
      <c r="D405" s="11"/>
      <c r="E405" s="11"/>
      <c r="F405" s="11"/>
    </row>
    <row r="406" spans="1:6" x14ac:dyDescent="0.2">
      <c r="A406" s="13"/>
      <c r="B406" s="14"/>
      <c r="C406" s="11"/>
      <c r="D406" s="11"/>
      <c r="E406" s="11"/>
      <c r="F406" s="11"/>
    </row>
    <row r="407" spans="1:6" x14ac:dyDescent="0.2">
      <c r="A407" s="13"/>
      <c r="B407" s="14"/>
      <c r="C407" s="11"/>
      <c r="D407" s="11"/>
      <c r="E407" s="11"/>
      <c r="F407" s="11"/>
    </row>
    <row r="408" spans="1:6" x14ac:dyDescent="0.2">
      <c r="A408" s="13"/>
      <c r="B408" s="14"/>
      <c r="C408" s="11"/>
      <c r="D408" s="11"/>
      <c r="E408" s="11"/>
      <c r="F408" s="11"/>
    </row>
    <row r="409" spans="1:6" x14ac:dyDescent="0.2">
      <c r="A409" s="13"/>
      <c r="B409" s="14"/>
      <c r="C409" s="11"/>
      <c r="D409" s="11"/>
      <c r="E409" s="11"/>
      <c r="F409" s="11"/>
    </row>
    <row r="410" spans="1:6" x14ac:dyDescent="0.2">
      <c r="A410" s="13"/>
      <c r="B410" s="14"/>
      <c r="C410" s="11"/>
      <c r="D410" s="11"/>
      <c r="E410" s="11"/>
      <c r="F410" s="11"/>
    </row>
    <row r="411" spans="1:6" x14ac:dyDescent="0.2">
      <c r="A411" s="13"/>
      <c r="B411" s="14"/>
      <c r="C411" s="11"/>
      <c r="D411" s="11"/>
      <c r="E411" s="11"/>
      <c r="F411" s="11"/>
    </row>
    <row r="412" spans="1:6" x14ac:dyDescent="0.2">
      <c r="A412" s="13"/>
      <c r="B412" s="14"/>
      <c r="C412" s="11"/>
      <c r="D412" s="11"/>
      <c r="E412" s="11"/>
      <c r="F412" s="11"/>
    </row>
    <row r="413" spans="1:6" x14ac:dyDescent="0.2">
      <c r="A413" s="13"/>
      <c r="B413" s="14"/>
      <c r="C413" s="11"/>
      <c r="D413" s="11"/>
      <c r="E413" s="11"/>
      <c r="F413" s="11"/>
    </row>
    <row r="414" spans="1:6" x14ac:dyDescent="0.2">
      <c r="A414" s="13"/>
      <c r="B414" s="14"/>
      <c r="C414" s="11"/>
      <c r="D414" s="11"/>
      <c r="E414" s="11"/>
      <c r="F414" s="11"/>
    </row>
    <row r="415" spans="1:6" x14ac:dyDescent="0.2">
      <c r="A415" s="13"/>
      <c r="B415" s="14"/>
      <c r="C415" s="11"/>
      <c r="D415" s="11"/>
      <c r="E415" s="11"/>
      <c r="F415" s="11"/>
    </row>
    <row r="416" spans="1:6" x14ac:dyDescent="0.2">
      <c r="A416" s="13"/>
      <c r="B416" s="14"/>
      <c r="C416" s="11"/>
      <c r="D416" s="11"/>
      <c r="E416" s="11"/>
      <c r="F416" s="11"/>
    </row>
    <row r="417" spans="1:6" x14ac:dyDescent="0.2">
      <c r="A417" s="13"/>
      <c r="B417" s="14"/>
      <c r="C417" s="11"/>
      <c r="D417" s="11"/>
      <c r="E417" s="11"/>
      <c r="F417" s="11"/>
    </row>
    <row r="418" spans="1:6" x14ac:dyDescent="0.2">
      <c r="A418" s="13"/>
      <c r="B418" s="14"/>
      <c r="C418" s="11"/>
      <c r="D418" s="11"/>
      <c r="E418" s="11"/>
      <c r="F418" s="11"/>
    </row>
    <row r="419" spans="1:6" x14ac:dyDescent="0.2">
      <c r="A419" s="13"/>
      <c r="B419" s="14"/>
      <c r="C419" s="11"/>
      <c r="D419" s="11"/>
      <c r="E419" s="11"/>
      <c r="F419" s="11"/>
    </row>
    <row r="420" spans="1:6" x14ac:dyDescent="0.2">
      <c r="A420" s="13"/>
      <c r="B420" s="14"/>
      <c r="C420" s="11"/>
      <c r="D420" s="11"/>
      <c r="E420" s="11"/>
      <c r="F420" s="11"/>
    </row>
    <row r="421" spans="1:6" x14ac:dyDescent="0.2">
      <c r="A421" s="13"/>
      <c r="B421" s="14"/>
      <c r="C421" s="11"/>
      <c r="D421" s="11"/>
      <c r="E421" s="11"/>
      <c r="F421" s="11"/>
    </row>
    <row r="422" spans="1:6" x14ac:dyDescent="0.2">
      <c r="A422" s="13"/>
      <c r="B422" s="14"/>
      <c r="C422" s="11"/>
      <c r="D422" s="11"/>
      <c r="E422" s="11"/>
      <c r="F422" s="11"/>
    </row>
    <row r="423" spans="1:6" x14ac:dyDescent="0.2">
      <c r="A423" s="13"/>
      <c r="B423" s="14"/>
      <c r="C423" s="11"/>
      <c r="D423" s="11"/>
      <c r="E423" s="11"/>
      <c r="F423" s="11"/>
    </row>
    <row r="424" spans="1:6" x14ac:dyDescent="0.2">
      <c r="A424" s="13"/>
      <c r="B424" s="14"/>
      <c r="C424" s="11"/>
      <c r="D424" s="11"/>
      <c r="E424" s="11"/>
      <c r="F424" s="11"/>
    </row>
    <row r="425" spans="1:6" x14ac:dyDescent="0.2">
      <c r="A425" s="13"/>
      <c r="B425" s="14"/>
      <c r="C425" s="11"/>
      <c r="D425" s="11"/>
      <c r="E425" s="11"/>
      <c r="F425" s="11"/>
    </row>
    <row r="426" spans="1:6" x14ac:dyDescent="0.2">
      <c r="A426" s="13"/>
      <c r="B426" s="14"/>
      <c r="C426" s="11"/>
      <c r="D426" s="11"/>
      <c r="E426" s="11"/>
      <c r="F426" s="11"/>
    </row>
    <row r="427" spans="1:6" x14ac:dyDescent="0.2">
      <c r="A427" s="13"/>
      <c r="B427" s="14"/>
      <c r="C427" s="11"/>
      <c r="D427" s="11"/>
      <c r="E427" s="11"/>
      <c r="F427" s="11"/>
    </row>
    <row r="428" spans="1:6" x14ac:dyDescent="0.2">
      <c r="A428" s="13"/>
      <c r="B428" s="14"/>
      <c r="C428" s="11"/>
      <c r="D428" s="11"/>
      <c r="E428" s="11"/>
      <c r="F428" s="11"/>
    </row>
    <row r="429" spans="1:6" x14ac:dyDescent="0.2">
      <c r="A429" s="13"/>
      <c r="B429" s="14"/>
      <c r="C429" s="11"/>
      <c r="D429" s="11"/>
      <c r="E429" s="11"/>
      <c r="F429" s="11"/>
    </row>
    <row r="430" spans="1:6" x14ac:dyDescent="0.2">
      <c r="A430" s="13"/>
      <c r="B430" s="14"/>
      <c r="C430" s="11"/>
      <c r="D430" s="11"/>
      <c r="E430" s="11"/>
      <c r="F430" s="11"/>
    </row>
    <row r="431" spans="1:6" x14ac:dyDescent="0.2">
      <c r="A431" s="13"/>
      <c r="B431" s="14"/>
      <c r="C431" s="11"/>
      <c r="D431" s="11"/>
      <c r="E431" s="11"/>
      <c r="F431" s="11"/>
    </row>
    <row r="432" spans="1:6" x14ac:dyDescent="0.2">
      <c r="A432" s="13"/>
      <c r="B432" s="14"/>
      <c r="C432" s="11"/>
      <c r="D432" s="11"/>
      <c r="E432" s="11"/>
      <c r="F432" s="11"/>
    </row>
    <row r="433" spans="1:6" x14ac:dyDescent="0.2">
      <c r="A433" s="13"/>
      <c r="B433" s="14"/>
      <c r="C433" s="11"/>
      <c r="D433" s="11"/>
      <c r="E433" s="11"/>
      <c r="F433" s="11"/>
    </row>
    <row r="434" spans="1:6" x14ac:dyDescent="0.2">
      <c r="A434" s="13"/>
      <c r="B434" s="14"/>
      <c r="C434" s="11"/>
      <c r="D434" s="11"/>
      <c r="E434" s="11"/>
      <c r="F434" s="11"/>
    </row>
    <row r="435" spans="1:6" x14ac:dyDescent="0.2">
      <c r="A435" s="13"/>
      <c r="B435" s="14"/>
      <c r="C435" s="11"/>
      <c r="D435" s="11"/>
      <c r="E435" s="11"/>
      <c r="F435" s="11"/>
    </row>
    <row r="436" spans="1:6" x14ac:dyDescent="0.2">
      <c r="A436" s="13"/>
      <c r="B436" s="14"/>
      <c r="C436" s="11"/>
      <c r="D436" s="11"/>
      <c r="E436" s="11"/>
      <c r="F436" s="11"/>
    </row>
    <row r="437" spans="1:6" x14ac:dyDescent="0.2">
      <c r="A437" s="13"/>
      <c r="B437" s="14"/>
      <c r="C437" s="11"/>
      <c r="D437" s="11"/>
      <c r="E437" s="11"/>
      <c r="F437" s="11"/>
    </row>
    <row r="438" spans="1:6" x14ac:dyDescent="0.2">
      <c r="A438" s="13"/>
      <c r="B438" s="14"/>
      <c r="C438" s="11"/>
      <c r="D438" s="11"/>
      <c r="E438" s="11"/>
      <c r="F438" s="11"/>
    </row>
    <row r="439" spans="1:6" x14ac:dyDescent="0.2">
      <c r="A439" s="13"/>
      <c r="B439" s="14"/>
      <c r="C439" s="11"/>
      <c r="D439" s="11"/>
      <c r="E439" s="11"/>
      <c r="F439" s="11"/>
    </row>
    <row r="440" spans="1:6" x14ac:dyDescent="0.2">
      <c r="A440" s="13"/>
      <c r="B440" s="14"/>
      <c r="C440" s="11"/>
      <c r="D440" s="11"/>
      <c r="E440" s="11"/>
      <c r="F440" s="11"/>
    </row>
    <row r="441" spans="1:6" x14ac:dyDescent="0.2">
      <c r="A441" s="13"/>
      <c r="B441" s="14"/>
      <c r="C441" s="11"/>
      <c r="D441" s="11"/>
      <c r="E441" s="11"/>
      <c r="F441" s="11"/>
    </row>
    <row r="442" spans="1:6" x14ac:dyDescent="0.2">
      <c r="A442" s="13"/>
      <c r="B442" s="14"/>
      <c r="C442" s="11"/>
      <c r="D442" s="11"/>
      <c r="E442" s="11"/>
      <c r="F442" s="11"/>
    </row>
    <row r="443" spans="1:6" x14ac:dyDescent="0.2">
      <c r="A443" s="13"/>
      <c r="B443" s="14"/>
      <c r="C443" s="11"/>
      <c r="D443" s="11"/>
      <c r="E443" s="11"/>
      <c r="F443" s="11"/>
    </row>
    <row r="444" spans="1:6" x14ac:dyDescent="0.2">
      <c r="A444" s="13"/>
      <c r="B444" s="14"/>
      <c r="C444" s="11"/>
      <c r="D444" s="11"/>
      <c r="E444" s="11"/>
      <c r="F444" s="11"/>
    </row>
    <row r="445" spans="1:6" x14ac:dyDescent="0.2">
      <c r="A445" s="13"/>
      <c r="B445" s="14"/>
      <c r="C445" s="11"/>
      <c r="D445" s="11"/>
      <c r="E445" s="11"/>
      <c r="F445" s="11"/>
    </row>
    <row r="446" spans="1:6" x14ac:dyDescent="0.2">
      <c r="A446" s="13"/>
      <c r="B446" s="14"/>
      <c r="C446" s="11"/>
      <c r="D446" s="11"/>
      <c r="E446" s="11"/>
      <c r="F446" s="11"/>
    </row>
    <row r="447" spans="1:6" x14ac:dyDescent="0.2">
      <c r="A447" s="13"/>
      <c r="B447" s="14"/>
      <c r="C447" s="11"/>
      <c r="D447" s="11"/>
      <c r="E447" s="11"/>
      <c r="F447" s="11"/>
    </row>
    <row r="448" spans="1:6" x14ac:dyDescent="0.2">
      <c r="A448" s="13"/>
      <c r="B448" s="14"/>
      <c r="C448" s="11"/>
      <c r="D448" s="11"/>
      <c r="E448" s="11"/>
      <c r="F448" s="11"/>
    </row>
    <row r="449" spans="1:6" x14ac:dyDescent="0.2">
      <c r="A449" s="13"/>
      <c r="B449" s="14"/>
      <c r="C449" s="11"/>
      <c r="D449" s="11"/>
      <c r="E449" s="11"/>
      <c r="F449" s="11"/>
    </row>
    <row r="450" spans="1:6" x14ac:dyDescent="0.2">
      <c r="A450" s="13"/>
      <c r="B450" s="14"/>
      <c r="C450" s="11"/>
      <c r="D450" s="11"/>
      <c r="E450" s="11"/>
      <c r="F450" s="11"/>
    </row>
    <row r="451" spans="1:6" x14ac:dyDescent="0.2">
      <c r="A451" s="13"/>
      <c r="B451" s="14"/>
      <c r="C451" s="11"/>
      <c r="D451" s="11"/>
      <c r="E451" s="11"/>
      <c r="F451" s="11"/>
    </row>
  </sheetData>
  <autoFilter ref="C4:C451"/>
  <mergeCells count="2">
    <mergeCell ref="A2:F2"/>
    <mergeCell ref="A1:F1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  <rowBreaks count="1" manualBreakCount="1">
    <brk id="62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6"/>
  <sheetViews>
    <sheetView view="pageBreakPreview" zoomScaleNormal="100" zoomScaleSheetLayoutView="100" workbookViewId="0">
      <selection activeCell="T277" sqref="T277"/>
    </sheetView>
  </sheetViews>
  <sheetFormatPr defaultRowHeight="12.75" x14ac:dyDescent="0.2"/>
  <cols>
    <col min="1" max="1" width="7.5703125" bestFit="1" customWidth="1"/>
    <col min="2" max="2" width="43.28515625" customWidth="1"/>
    <col min="3" max="3" width="13.5703125" style="35" bestFit="1" customWidth="1"/>
    <col min="4" max="4" width="7.7109375" bestFit="1" customWidth="1"/>
    <col min="5" max="5" width="13" style="36" bestFit="1" customWidth="1"/>
    <col min="6" max="6" width="7.5703125" style="22" bestFit="1" customWidth="1"/>
  </cols>
  <sheetData>
    <row r="1" spans="1:6" ht="15.75" x14ac:dyDescent="0.2">
      <c r="A1" s="88" t="s">
        <v>217</v>
      </c>
      <c r="B1" s="88"/>
      <c r="C1" s="88"/>
      <c r="D1" s="88"/>
      <c r="E1" s="88"/>
      <c r="F1" s="88"/>
    </row>
    <row r="2" spans="1:6" ht="15.75" x14ac:dyDescent="0.2">
      <c r="A2" s="88" t="s">
        <v>216</v>
      </c>
      <c r="B2" s="88"/>
      <c r="C2" s="88"/>
      <c r="D2" s="88"/>
      <c r="E2" s="88"/>
      <c r="F2" s="88"/>
    </row>
    <row r="3" spans="1:6" s="66" customFormat="1" ht="15.75" x14ac:dyDescent="0.2">
      <c r="A3" s="77"/>
      <c r="B3" s="77"/>
      <c r="C3" s="77"/>
      <c r="D3" s="77"/>
      <c r="E3" s="77"/>
      <c r="F3" s="77"/>
    </row>
    <row r="4" spans="1:6" s="66" customFormat="1" ht="15.75" x14ac:dyDescent="0.2">
      <c r="A4" s="1" t="s">
        <v>34</v>
      </c>
      <c r="B4" s="6" t="s">
        <v>33</v>
      </c>
      <c r="C4" s="77"/>
      <c r="D4" s="77"/>
      <c r="E4" s="77"/>
      <c r="F4" s="77"/>
    </row>
    <row r="5" spans="1:6" s="66" customFormat="1" ht="15.75" x14ac:dyDescent="0.2">
      <c r="A5" s="59">
        <v>10000</v>
      </c>
      <c r="B5" s="60" t="s">
        <v>14</v>
      </c>
      <c r="C5" s="77"/>
      <c r="D5" s="77"/>
      <c r="E5" s="77"/>
      <c r="F5" s="77"/>
    </row>
    <row r="6" spans="1:6" s="66" customFormat="1" x14ac:dyDescent="0.2">
      <c r="A6" s="72">
        <v>10011</v>
      </c>
      <c r="B6" s="71" t="s">
        <v>102</v>
      </c>
      <c r="C6" s="31">
        <v>1</v>
      </c>
      <c r="D6" s="25" t="s">
        <v>121</v>
      </c>
      <c r="E6" s="33">
        <v>1</v>
      </c>
      <c r="F6" s="9" t="s">
        <v>121</v>
      </c>
    </row>
    <row r="7" spans="1:6" s="66" customFormat="1" x14ac:dyDescent="0.2">
      <c r="A7" s="72">
        <v>10015</v>
      </c>
      <c r="B7" s="71" t="s">
        <v>16</v>
      </c>
      <c r="C7" s="31">
        <v>1</v>
      </c>
      <c r="D7" s="25" t="s">
        <v>121</v>
      </c>
      <c r="E7" s="33">
        <v>1</v>
      </c>
      <c r="F7" s="9" t="s">
        <v>121</v>
      </c>
    </row>
    <row r="8" spans="1:6" s="66" customFormat="1" x14ac:dyDescent="0.2">
      <c r="A8" s="72">
        <v>10040</v>
      </c>
      <c r="B8" s="71" t="s">
        <v>17</v>
      </c>
      <c r="C8" s="31">
        <v>1</v>
      </c>
      <c r="D8" s="25" t="s">
        <v>121</v>
      </c>
      <c r="E8" s="33">
        <v>1</v>
      </c>
      <c r="F8" s="9" t="s">
        <v>121</v>
      </c>
    </row>
    <row r="9" spans="1:6" s="66" customFormat="1" ht="25.5" x14ac:dyDescent="0.2">
      <c r="A9" s="72">
        <v>10045</v>
      </c>
      <c r="B9" s="71" t="s">
        <v>18</v>
      </c>
      <c r="C9" s="31">
        <v>1</v>
      </c>
      <c r="D9" s="25" t="s">
        <v>121</v>
      </c>
      <c r="E9" s="33">
        <v>1</v>
      </c>
      <c r="F9" s="9" t="s">
        <v>121</v>
      </c>
    </row>
    <row r="10" spans="1:6" s="66" customFormat="1" ht="15.75" x14ac:dyDescent="0.2">
      <c r="A10" s="77"/>
      <c r="B10" s="77"/>
      <c r="C10" s="77"/>
      <c r="D10" s="77"/>
      <c r="E10" s="77"/>
      <c r="F10" s="77"/>
    </row>
    <row r="11" spans="1:6" x14ac:dyDescent="0.2">
      <c r="A11" s="4">
        <v>20000</v>
      </c>
      <c r="B11" s="5" t="s">
        <v>71</v>
      </c>
      <c r="C11" s="33"/>
      <c r="D11" s="9"/>
      <c r="E11" s="33"/>
      <c r="F11" s="9"/>
    </row>
    <row r="12" spans="1:6" x14ac:dyDescent="0.2">
      <c r="A12" s="13">
        <v>20030</v>
      </c>
      <c r="B12" s="14" t="s">
        <v>72</v>
      </c>
      <c r="C12" s="30"/>
      <c r="D12" s="11"/>
      <c r="E12" s="33"/>
      <c r="F12" s="9"/>
    </row>
    <row r="13" spans="1:6" x14ac:dyDescent="0.2">
      <c r="A13" s="13"/>
      <c r="B13" s="14" t="s">
        <v>116</v>
      </c>
      <c r="C13" s="31">
        <v>1</v>
      </c>
      <c r="D13" s="25" t="s">
        <v>7</v>
      </c>
      <c r="E13" s="33"/>
      <c r="F13" s="9"/>
    </row>
    <row r="14" spans="1:6" x14ac:dyDescent="0.2">
      <c r="A14" s="13"/>
      <c r="B14" s="14" t="s">
        <v>117</v>
      </c>
      <c r="C14" s="31">
        <v>1</v>
      </c>
      <c r="D14" s="25" t="s">
        <v>7</v>
      </c>
      <c r="E14" s="33"/>
      <c r="F14" s="9"/>
    </row>
    <row r="15" spans="1:6" x14ac:dyDescent="0.2">
      <c r="A15" s="13"/>
      <c r="B15" s="14" t="s">
        <v>118</v>
      </c>
      <c r="C15" s="31">
        <v>1</v>
      </c>
      <c r="D15" s="25" t="s">
        <v>7</v>
      </c>
      <c r="E15" s="33"/>
      <c r="F15" s="9"/>
    </row>
    <row r="16" spans="1:6" x14ac:dyDescent="0.2">
      <c r="A16" s="13"/>
      <c r="B16" s="14" t="s">
        <v>119</v>
      </c>
      <c r="C16" s="31">
        <v>1</v>
      </c>
      <c r="D16" s="25" t="s">
        <v>7</v>
      </c>
      <c r="E16" s="33"/>
      <c r="F16" s="9"/>
    </row>
    <row r="17" spans="1:6" x14ac:dyDescent="0.2">
      <c r="A17" s="13"/>
      <c r="B17" s="21" t="s">
        <v>120</v>
      </c>
      <c r="C17" s="32">
        <v>1</v>
      </c>
      <c r="D17" s="28" t="s">
        <v>7</v>
      </c>
      <c r="E17" s="38"/>
      <c r="F17" s="23"/>
    </row>
    <row r="18" spans="1:6" x14ac:dyDescent="0.2">
      <c r="A18" s="13"/>
      <c r="B18" s="14"/>
      <c r="C18" s="31">
        <f>SUM(C13:C17)</f>
        <v>5</v>
      </c>
      <c r="D18" s="25" t="s">
        <v>7</v>
      </c>
      <c r="E18" s="33">
        <v>5</v>
      </c>
      <c r="F18" s="9" t="s">
        <v>7</v>
      </c>
    </row>
    <row r="19" spans="1:6" x14ac:dyDescent="0.2">
      <c r="A19" s="13"/>
      <c r="B19" s="14"/>
      <c r="C19" s="31"/>
      <c r="D19" s="25"/>
      <c r="E19" s="33"/>
      <c r="F19" s="9"/>
    </row>
    <row r="20" spans="1:6" x14ac:dyDescent="0.2">
      <c r="A20" s="4">
        <v>30000</v>
      </c>
      <c r="B20" s="5" t="s">
        <v>73</v>
      </c>
      <c r="C20" s="39"/>
      <c r="D20" s="26"/>
      <c r="E20" s="33"/>
      <c r="F20" s="9"/>
    </row>
    <row r="21" spans="1:6" ht="25.5" x14ac:dyDescent="0.2">
      <c r="A21" s="13">
        <v>30010</v>
      </c>
      <c r="B21" s="14" t="s">
        <v>28</v>
      </c>
      <c r="C21" s="31">
        <v>2.3759999999999999</v>
      </c>
      <c r="D21" s="25" t="s">
        <v>96</v>
      </c>
      <c r="E21" s="33">
        <v>2.3759999999999999</v>
      </c>
      <c r="F21" s="9" t="s">
        <v>96</v>
      </c>
    </row>
    <row r="22" spans="1:6" x14ac:dyDescent="0.2">
      <c r="A22" s="13"/>
      <c r="B22" s="14"/>
      <c r="C22" s="31"/>
      <c r="D22" s="25"/>
      <c r="E22" s="33"/>
      <c r="F22" s="9"/>
    </row>
    <row r="23" spans="1:6" x14ac:dyDescent="0.2">
      <c r="A23" s="13">
        <v>30015</v>
      </c>
      <c r="B23" s="14" t="s">
        <v>29</v>
      </c>
      <c r="C23" s="31">
        <v>2.3759999999999999</v>
      </c>
      <c r="D23" s="25" t="s">
        <v>96</v>
      </c>
      <c r="E23" s="33">
        <f>C23</f>
        <v>2.3759999999999999</v>
      </c>
      <c r="F23" s="9" t="s">
        <v>96</v>
      </c>
    </row>
    <row r="24" spans="1:6" s="66" customFormat="1" x14ac:dyDescent="0.2">
      <c r="A24" s="72"/>
      <c r="B24" s="71"/>
      <c r="C24" s="31"/>
      <c r="D24" s="25"/>
      <c r="E24" s="33"/>
      <c r="F24" s="9"/>
    </row>
    <row r="25" spans="1:6" x14ac:dyDescent="0.2">
      <c r="A25" s="4">
        <v>100000</v>
      </c>
      <c r="B25" s="6" t="s">
        <v>10</v>
      </c>
      <c r="C25" s="9"/>
      <c r="D25" s="11"/>
      <c r="E25" s="33"/>
      <c r="F25" s="9"/>
    </row>
    <row r="26" spans="1:6" x14ac:dyDescent="0.2">
      <c r="A26" s="41">
        <v>120000</v>
      </c>
      <c r="B26" s="40" t="s">
        <v>52</v>
      </c>
      <c r="C26" s="19"/>
      <c r="D26" s="11"/>
      <c r="E26" s="33"/>
      <c r="F26" s="9"/>
    </row>
    <row r="27" spans="1:6" x14ac:dyDescent="0.2">
      <c r="A27" s="4">
        <v>124000</v>
      </c>
      <c r="B27" s="42" t="s">
        <v>19</v>
      </c>
      <c r="C27" s="17"/>
      <c r="D27" s="11"/>
      <c r="E27" s="33"/>
      <c r="F27" s="9"/>
    </row>
    <row r="28" spans="1:6" x14ac:dyDescent="0.2">
      <c r="A28" s="13">
        <v>124120</v>
      </c>
      <c r="B28" s="14" t="s">
        <v>5</v>
      </c>
      <c r="C28" s="17">
        <f>2350-1580</f>
        <v>770</v>
      </c>
      <c r="D28" s="11" t="s">
        <v>215</v>
      </c>
      <c r="E28" s="33">
        <f>C28</f>
        <v>770</v>
      </c>
      <c r="F28" s="9" t="str">
        <f>D28</f>
        <v>fm</v>
      </c>
    </row>
    <row r="29" spans="1:6" x14ac:dyDescent="0.2">
      <c r="A29" s="13"/>
      <c r="B29" s="14"/>
      <c r="C29" s="17"/>
      <c r="D29" s="11"/>
      <c r="E29" s="33"/>
      <c r="F29" s="9"/>
    </row>
    <row r="30" spans="1:6" x14ac:dyDescent="0.2">
      <c r="A30" s="4">
        <v>132000</v>
      </c>
      <c r="B30" s="5" t="s">
        <v>230</v>
      </c>
      <c r="C30" s="17"/>
      <c r="D30" s="11"/>
      <c r="E30" s="33"/>
      <c r="F30" s="9"/>
    </row>
    <row r="31" spans="1:6" x14ac:dyDescent="0.2">
      <c r="A31" s="13">
        <v>132120</v>
      </c>
      <c r="B31" s="14" t="s">
        <v>231</v>
      </c>
      <c r="C31" s="48">
        <v>170</v>
      </c>
      <c r="D31" s="11" t="s">
        <v>6</v>
      </c>
      <c r="E31" s="33">
        <f>C31</f>
        <v>170</v>
      </c>
      <c r="F31" s="9" t="str">
        <f>D31</f>
        <v>m</v>
      </c>
    </row>
    <row r="32" spans="1:6" x14ac:dyDescent="0.2">
      <c r="A32" s="13"/>
      <c r="B32" s="14"/>
      <c r="C32" s="30"/>
      <c r="D32" s="11"/>
      <c r="E32" s="33"/>
      <c r="F32" s="9"/>
    </row>
    <row r="33" spans="1:6" x14ac:dyDescent="0.2">
      <c r="A33" s="4">
        <v>200000</v>
      </c>
      <c r="B33" s="6" t="s">
        <v>55</v>
      </c>
      <c r="C33" s="33"/>
      <c r="D33" s="9"/>
      <c r="E33" s="33"/>
      <c r="F33" s="9"/>
    </row>
    <row r="34" spans="1:6" x14ac:dyDescent="0.2">
      <c r="A34" s="4">
        <v>210000</v>
      </c>
      <c r="B34" s="5" t="s">
        <v>25</v>
      </c>
      <c r="C34" s="30"/>
      <c r="D34" s="11"/>
      <c r="E34" s="33"/>
      <c r="F34" s="9"/>
    </row>
    <row r="35" spans="1:6" x14ac:dyDescent="0.2">
      <c r="A35" s="4">
        <v>211000</v>
      </c>
      <c r="B35" s="5" t="s">
        <v>23</v>
      </c>
      <c r="C35" s="30"/>
      <c r="D35" s="11"/>
      <c r="E35" s="33"/>
      <c r="F35" s="9"/>
    </row>
    <row r="36" spans="1:6" x14ac:dyDescent="0.2">
      <c r="A36" s="13">
        <v>211010</v>
      </c>
      <c r="B36" s="14" t="s">
        <v>35</v>
      </c>
      <c r="C36" s="30"/>
      <c r="D36" s="11"/>
      <c r="E36" s="33"/>
      <c r="F36" s="9"/>
    </row>
    <row r="37" spans="1:6" x14ac:dyDescent="0.2">
      <c r="A37" s="13"/>
      <c r="B37" s="24" t="s">
        <v>141</v>
      </c>
      <c r="C37" s="31">
        <f>25*7*2.8</f>
        <v>489.99999999999994</v>
      </c>
      <c r="D37" s="25" t="s">
        <v>122</v>
      </c>
      <c r="E37" s="33"/>
      <c r="F37" s="9"/>
    </row>
    <row r="38" spans="1:6" x14ac:dyDescent="0.2">
      <c r="A38" s="13"/>
      <c r="B38" s="27" t="s">
        <v>142</v>
      </c>
      <c r="C38" s="32">
        <f>7*4*2.8</f>
        <v>78.399999999999991</v>
      </c>
      <c r="D38" s="28" t="s">
        <v>122</v>
      </c>
      <c r="E38" s="33"/>
      <c r="F38" s="9"/>
    </row>
    <row r="39" spans="1:6" x14ac:dyDescent="0.2">
      <c r="A39" s="13"/>
      <c r="B39" s="24"/>
      <c r="C39" s="31">
        <f>SUM(C37:C38)</f>
        <v>568.4</v>
      </c>
      <c r="D39" s="25" t="s">
        <v>122</v>
      </c>
      <c r="E39" s="78">
        <f>C39</f>
        <v>568.4</v>
      </c>
      <c r="F39" s="79" t="s">
        <v>122</v>
      </c>
    </row>
    <row r="40" spans="1:6" x14ac:dyDescent="0.2">
      <c r="A40" s="13">
        <v>211020</v>
      </c>
      <c r="B40" s="14" t="s">
        <v>36</v>
      </c>
      <c r="C40" s="30"/>
      <c r="D40" s="11"/>
      <c r="E40" s="33"/>
      <c r="F40" s="9"/>
    </row>
    <row r="41" spans="1:6" ht="25.5" x14ac:dyDescent="0.2">
      <c r="A41" s="13"/>
      <c r="B41" s="27" t="s">
        <v>139</v>
      </c>
      <c r="C41" s="32">
        <v>215</v>
      </c>
      <c r="D41" s="28" t="s">
        <v>6</v>
      </c>
      <c r="E41" s="33"/>
      <c r="F41" s="9"/>
    </row>
    <row r="42" spans="1:6" x14ac:dyDescent="0.2">
      <c r="A42" s="13"/>
      <c r="B42" s="24"/>
      <c r="C42" s="31">
        <f>SUM(C41:C41)</f>
        <v>215</v>
      </c>
      <c r="D42" s="25" t="s">
        <v>6</v>
      </c>
      <c r="E42" s="78">
        <f>C42</f>
        <v>215</v>
      </c>
      <c r="F42" s="79" t="str">
        <f>D42</f>
        <v>m</v>
      </c>
    </row>
    <row r="43" spans="1:6" x14ac:dyDescent="0.2">
      <c r="A43" s="13"/>
      <c r="B43" s="14"/>
      <c r="C43" s="30"/>
      <c r="D43" s="11"/>
      <c r="E43" s="33"/>
      <c r="F43" s="9"/>
    </row>
    <row r="44" spans="1:6" x14ac:dyDescent="0.2">
      <c r="A44" s="13">
        <v>211021</v>
      </c>
      <c r="B44" s="14" t="s">
        <v>136</v>
      </c>
      <c r="C44" s="30"/>
      <c r="D44" s="11"/>
      <c r="E44" s="33"/>
      <c r="F44" s="9"/>
    </row>
    <row r="45" spans="1:6" ht="25.5" x14ac:dyDescent="0.2">
      <c r="A45" s="13"/>
      <c r="B45" s="24" t="s">
        <v>138</v>
      </c>
      <c r="C45" s="31">
        <v>241</v>
      </c>
      <c r="D45" s="25" t="s">
        <v>6</v>
      </c>
      <c r="E45" s="33"/>
      <c r="F45" s="9"/>
    </row>
    <row r="46" spans="1:6" x14ac:dyDescent="0.2">
      <c r="A46" s="13"/>
      <c r="B46" s="27" t="s">
        <v>137</v>
      </c>
      <c r="C46" s="32">
        <v>30</v>
      </c>
      <c r="D46" s="28" t="s">
        <v>6</v>
      </c>
      <c r="E46" s="33"/>
      <c r="F46" s="9"/>
    </row>
    <row r="47" spans="1:6" x14ac:dyDescent="0.2">
      <c r="A47" s="13"/>
      <c r="B47" s="24"/>
      <c r="C47" s="31">
        <f>SUM(C45:C46)</f>
        <v>271</v>
      </c>
      <c r="D47" s="25" t="s">
        <v>6</v>
      </c>
      <c r="E47" s="78">
        <f>C47</f>
        <v>271</v>
      </c>
      <c r="F47" s="79" t="str">
        <f>D47</f>
        <v>m</v>
      </c>
    </row>
    <row r="48" spans="1:6" x14ac:dyDescent="0.2">
      <c r="A48" s="13"/>
      <c r="B48" s="14"/>
      <c r="C48" s="30"/>
      <c r="D48" s="11"/>
      <c r="E48" s="33"/>
      <c r="F48" s="9"/>
    </row>
    <row r="49" spans="1:6" x14ac:dyDescent="0.2">
      <c r="A49" s="4">
        <v>212000</v>
      </c>
      <c r="B49" s="5" t="s">
        <v>39</v>
      </c>
      <c r="C49" s="30"/>
      <c r="D49" s="11"/>
      <c r="E49" s="33"/>
      <c r="F49" s="9"/>
    </row>
    <row r="50" spans="1:6" x14ac:dyDescent="0.2">
      <c r="A50" s="13">
        <v>212020</v>
      </c>
      <c r="B50" s="14" t="s">
        <v>147</v>
      </c>
      <c r="C50" s="30"/>
      <c r="D50" s="11"/>
      <c r="E50" s="33"/>
      <c r="F50" s="9"/>
    </row>
    <row r="51" spans="1:6" x14ac:dyDescent="0.2">
      <c r="A51" s="13"/>
      <c r="B51" s="24" t="s">
        <v>143</v>
      </c>
      <c r="C51" s="31">
        <v>1</v>
      </c>
      <c r="D51" s="25" t="s">
        <v>7</v>
      </c>
      <c r="E51" s="33"/>
      <c r="F51" s="9"/>
    </row>
    <row r="52" spans="1:6" x14ac:dyDescent="0.2">
      <c r="A52" s="13"/>
      <c r="B52" s="24" t="s">
        <v>144</v>
      </c>
      <c r="C52" s="31">
        <v>1</v>
      </c>
      <c r="D52" s="25" t="s">
        <v>7</v>
      </c>
      <c r="E52" s="33"/>
      <c r="F52" s="9"/>
    </row>
    <row r="53" spans="1:6" x14ac:dyDescent="0.2">
      <c r="A53" s="13"/>
      <c r="B53" s="24" t="s">
        <v>145</v>
      </c>
      <c r="C53" s="31">
        <v>1</v>
      </c>
      <c r="D53" s="25" t="s">
        <v>7</v>
      </c>
      <c r="E53" s="33"/>
      <c r="F53" s="9"/>
    </row>
    <row r="54" spans="1:6" x14ac:dyDescent="0.2">
      <c r="A54" s="13"/>
      <c r="B54" s="27" t="s">
        <v>146</v>
      </c>
      <c r="C54" s="32">
        <v>1</v>
      </c>
      <c r="D54" s="28" t="s">
        <v>7</v>
      </c>
      <c r="E54" s="33"/>
      <c r="F54" s="9"/>
    </row>
    <row r="55" spans="1:6" x14ac:dyDescent="0.2">
      <c r="A55" s="13"/>
      <c r="B55" s="24"/>
      <c r="C55" s="31">
        <f>SUM(C51:C54)</f>
        <v>4</v>
      </c>
      <c r="D55" s="25" t="s">
        <v>7</v>
      </c>
      <c r="E55" s="78">
        <f>C55</f>
        <v>4</v>
      </c>
      <c r="F55" s="79" t="str">
        <f>D55</f>
        <v>db</v>
      </c>
    </row>
    <row r="56" spans="1:6" x14ac:dyDescent="0.2">
      <c r="A56" s="13"/>
      <c r="B56" s="14"/>
      <c r="C56" s="30"/>
      <c r="D56" s="11"/>
      <c r="E56" s="33"/>
      <c r="F56" s="9"/>
    </row>
    <row r="57" spans="1:6" x14ac:dyDescent="0.2">
      <c r="A57" s="13"/>
      <c r="B57" s="14"/>
      <c r="C57" s="30"/>
      <c r="D57" s="11"/>
      <c r="E57" s="33"/>
      <c r="F57" s="9"/>
    </row>
    <row r="58" spans="1:6" x14ac:dyDescent="0.2">
      <c r="A58" s="13">
        <v>212035</v>
      </c>
      <c r="B58" s="14" t="s">
        <v>37</v>
      </c>
      <c r="C58" s="30"/>
      <c r="D58" s="11"/>
      <c r="E58" s="33"/>
      <c r="F58" s="9"/>
    </row>
    <row r="59" spans="1:6" x14ac:dyDescent="0.2">
      <c r="A59" s="13"/>
      <c r="B59" s="24"/>
      <c r="C59" s="31">
        <v>2</v>
      </c>
      <c r="D59" s="25" t="s">
        <v>7</v>
      </c>
      <c r="E59" s="33">
        <f>C59</f>
        <v>2</v>
      </c>
      <c r="F59" s="9" t="str">
        <f>D59</f>
        <v>db</v>
      </c>
    </row>
    <row r="60" spans="1:6" x14ac:dyDescent="0.2">
      <c r="A60" s="13"/>
      <c r="B60" s="14"/>
      <c r="C60" s="30"/>
      <c r="D60" s="11"/>
      <c r="E60" s="33"/>
      <c r="F60" s="9"/>
    </row>
    <row r="61" spans="1:6" x14ac:dyDescent="0.2">
      <c r="A61" s="13">
        <v>212045</v>
      </c>
      <c r="B61" s="14" t="s">
        <v>38</v>
      </c>
      <c r="C61" s="30"/>
      <c r="D61" s="11"/>
      <c r="E61" s="33"/>
      <c r="F61" s="9"/>
    </row>
    <row r="62" spans="1:6" x14ac:dyDescent="0.2">
      <c r="A62" s="13"/>
      <c r="B62" s="24"/>
      <c r="C62" s="31">
        <v>3</v>
      </c>
      <c r="D62" s="25" t="s">
        <v>7</v>
      </c>
      <c r="E62" s="33">
        <f>C62</f>
        <v>3</v>
      </c>
      <c r="F62" s="9" t="str">
        <f>D62</f>
        <v>db</v>
      </c>
    </row>
    <row r="63" spans="1:6" x14ac:dyDescent="0.2">
      <c r="A63" s="13"/>
      <c r="B63" s="14"/>
      <c r="C63" s="30"/>
      <c r="D63" s="11"/>
      <c r="E63" s="33"/>
      <c r="F63" s="9"/>
    </row>
    <row r="64" spans="1:6" x14ac:dyDescent="0.2">
      <c r="A64" s="13">
        <v>212070</v>
      </c>
      <c r="B64" s="14" t="s">
        <v>30</v>
      </c>
      <c r="C64" s="30"/>
      <c r="D64" s="11"/>
      <c r="E64" s="33"/>
      <c r="F64" s="9"/>
    </row>
    <row r="65" spans="1:6" x14ac:dyDescent="0.2">
      <c r="A65" s="13"/>
      <c r="B65" s="24" t="s">
        <v>123</v>
      </c>
      <c r="C65" s="31">
        <f>10*1.5</f>
        <v>15</v>
      </c>
      <c r="D65" s="25" t="s">
        <v>113</v>
      </c>
      <c r="E65" s="33">
        <f>C65</f>
        <v>15</v>
      </c>
      <c r="F65" s="9" t="str">
        <f>D65</f>
        <v>m3</v>
      </c>
    </row>
    <row r="66" spans="1:6" x14ac:dyDescent="0.2">
      <c r="A66" s="13"/>
      <c r="B66" s="14"/>
      <c r="C66" s="30"/>
      <c r="D66" s="11"/>
      <c r="E66" s="33"/>
      <c r="F66" s="9"/>
    </row>
    <row r="67" spans="1:6" x14ac:dyDescent="0.2">
      <c r="A67" s="4">
        <v>213000</v>
      </c>
      <c r="B67" s="5" t="s">
        <v>60</v>
      </c>
      <c r="C67" s="30"/>
      <c r="D67" s="11"/>
      <c r="E67" s="33"/>
      <c r="F67" s="9"/>
    </row>
    <row r="68" spans="1:6" x14ac:dyDescent="0.2">
      <c r="A68" s="13"/>
      <c r="B68" s="14"/>
      <c r="C68" s="30"/>
      <c r="D68" s="11"/>
      <c r="E68" s="33"/>
      <c r="F68" s="9"/>
    </row>
    <row r="69" spans="1:6" ht="25.5" x14ac:dyDescent="0.2">
      <c r="A69" s="13">
        <v>213020</v>
      </c>
      <c r="B69" s="14" t="s">
        <v>40</v>
      </c>
      <c r="C69" s="30"/>
      <c r="D69" s="11"/>
      <c r="E69" s="33"/>
      <c r="F69" s="9"/>
    </row>
    <row r="70" spans="1:6" x14ac:dyDescent="0.2">
      <c r="A70" s="13"/>
      <c r="B70" s="24" t="s">
        <v>149</v>
      </c>
      <c r="C70" s="31">
        <f>(1100-250)*12</f>
        <v>10200</v>
      </c>
      <c r="D70" s="25"/>
      <c r="E70" s="33"/>
      <c r="F70" s="9"/>
    </row>
    <row r="71" spans="1:6" x14ac:dyDescent="0.2">
      <c r="A71" s="13"/>
      <c r="B71" s="24" t="s">
        <v>150</v>
      </c>
      <c r="C71" s="31">
        <f>(1620-1150)*12</f>
        <v>5640</v>
      </c>
      <c r="D71" s="25"/>
      <c r="E71" s="33"/>
      <c r="F71" s="9"/>
    </row>
    <row r="72" spans="1:6" x14ac:dyDescent="0.2">
      <c r="A72" s="13"/>
      <c r="B72" s="24" t="s">
        <v>151</v>
      </c>
      <c r="C72" s="31">
        <f>(2050-1950)*12</f>
        <v>1200</v>
      </c>
      <c r="D72" s="25"/>
      <c r="E72" s="33"/>
      <c r="F72" s="9"/>
    </row>
    <row r="73" spans="1:6" x14ac:dyDescent="0.2">
      <c r="A73" s="13"/>
      <c r="B73" s="24" t="s">
        <v>152</v>
      </c>
      <c r="C73" s="31">
        <f>(2350-2070)*12</f>
        <v>3360</v>
      </c>
      <c r="D73" s="25"/>
      <c r="E73" s="33"/>
      <c r="F73" s="9"/>
    </row>
    <row r="74" spans="1:6" x14ac:dyDescent="0.2">
      <c r="A74" s="13"/>
      <c r="B74" s="24" t="s">
        <v>153</v>
      </c>
      <c r="C74" s="31">
        <f>100*12</f>
        <v>1200</v>
      </c>
      <c r="D74" s="25"/>
      <c r="E74" s="33"/>
      <c r="F74" s="9"/>
    </row>
    <row r="75" spans="1:6" x14ac:dyDescent="0.2">
      <c r="A75" s="13"/>
      <c r="B75" s="24" t="s">
        <v>154</v>
      </c>
      <c r="C75" s="31">
        <f>240*12</f>
        <v>2880</v>
      </c>
      <c r="D75" s="25"/>
      <c r="E75" s="33"/>
      <c r="F75" s="9"/>
    </row>
    <row r="76" spans="1:6" x14ac:dyDescent="0.2">
      <c r="A76" s="13"/>
      <c r="B76" s="24" t="s">
        <v>155</v>
      </c>
      <c r="C76" s="31">
        <f>(920-540)*12</f>
        <v>4560</v>
      </c>
      <c r="D76" s="25"/>
      <c r="E76" s="33"/>
      <c r="F76" s="9"/>
    </row>
    <row r="77" spans="1:6" x14ac:dyDescent="0.2">
      <c r="A77" s="13"/>
      <c r="B77" s="24" t="s">
        <v>156</v>
      </c>
      <c r="C77" s="31">
        <f>(1685-1150)*12</f>
        <v>6420</v>
      </c>
      <c r="D77" s="25"/>
      <c r="E77" s="33"/>
      <c r="F77" s="9"/>
    </row>
    <row r="78" spans="1:6" x14ac:dyDescent="0.2">
      <c r="A78" s="13"/>
      <c r="B78" s="24" t="s">
        <v>157</v>
      </c>
      <c r="C78" s="31">
        <f>220*12</f>
        <v>2640</v>
      </c>
      <c r="D78" s="25"/>
      <c r="E78" s="33"/>
      <c r="F78" s="9"/>
    </row>
    <row r="79" spans="1:6" x14ac:dyDescent="0.2">
      <c r="A79" s="13"/>
      <c r="B79" s="24" t="s">
        <v>158</v>
      </c>
      <c r="C79" s="31">
        <f>100*12</f>
        <v>1200</v>
      </c>
      <c r="D79" s="25"/>
      <c r="E79" s="33"/>
      <c r="F79" s="9"/>
    </row>
    <row r="80" spans="1:6" x14ac:dyDescent="0.2">
      <c r="A80" s="13"/>
      <c r="B80" s="27" t="s">
        <v>159</v>
      </c>
      <c r="C80" s="32">
        <f>15</f>
        <v>15</v>
      </c>
      <c r="D80" s="28"/>
      <c r="E80" s="33"/>
      <c r="F80" s="9"/>
    </row>
    <row r="81" spans="1:6" x14ac:dyDescent="0.2">
      <c r="A81" s="13"/>
      <c r="B81" s="24"/>
      <c r="C81" s="31">
        <f>SUM(C69:C80)</f>
        <v>39315</v>
      </c>
      <c r="D81" s="25" t="s">
        <v>114</v>
      </c>
      <c r="E81" s="78">
        <f>C81</f>
        <v>39315</v>
      </c>
      <c r="F81" s="79" t="str">
        <f>D81</f>
        <v>m2</v>
      </c>
    </row>
    <row r="82" spans="1:6" x14ac:dyDescent="0.2">
      <c r="A82" s="13"/>
      <c r="B82" s="14"/>
      <c r="C82" s="30"/>
      <c r="D82" s="11"/>
      <c r="E82" s="33"/>
      <c r="F82" s="9"/>
    </row>
    <row r="83" spans="1:6" x14ac:dyDescent="0.2">
      <c r="A83" s="13"/>
      <c r="B83" s="14"/>
      <c r="C83" s="30"/>
      <c r="D83" s="11"/>
      <c r="E83" s="33"/>
      <c r="F83" s="9"/>
    </row>
    <row r="84" spans="1:6" x14ac:dyDescent="0.2">
      <c r="A84" s="4">
        <v>214000</v>
      </c>
      <c r="B84" s="5" t="s">
        <v>8</v>
      </c>
      <c r="C84" s="30"/>
      <c r="D84" s="11"/>
      <c r="E84" s="33"/>
      <c r="F84" s="9"/>
    </row>
    <row r="85" spans="1:6" x14ac:dyDescent="0.2">
      <c r="A85" s="13">
        <v>214060</v>
      </c>
      <c r="B85" s="14" t="s">
        <v>69</v>
      </c>
      <c r="C85" s="30"/>
      <c r="D85" s="11"/>
      <c r="E85" s="33"/>
      <c r="F85" s="9"/>
    </row>
    <row r="86" spans="1:6" ht="25.5" x14ac:dyDescent="0.2">
      <c r="A86" s="13"/>
      <c r="B86" s="14" t="s">
        <v>124</v>
      </c>
      <c r="C86" s="30"/>
      <c r="D86" s="11"/>
      <c r="E86" s="33"/>
      <c r="F86" s="9"/>
    </row>
    <row r="87" spans="1:6" x14ac:dyDescent="0.2">
      <c r="A87" s="13"/>
      <c r="B87" s="24" t="s">
        <v>125</v>
      </c>
      <c r="C87" s="31">
        <f>38400*0.1</f>
        <v>3840</v>
      </c>
      <c r="D87" s="25" t="s">
        <v>113</v>
      </c>
      <c r="E87" s="33">
        <f>C87</f>
        <v>3840</v>
      </c>
      <c r="F87" s="9" t="str">
        <f>D87</f>
        <v>m3</v>
      </c>
    </row>
    <row r="88" spans="1:6" x14ac:dyDescent="0.2">
      <c r="A88" s="13"/>
      <c r="B88" s="14"/>
      <c r="C88" s="30"/>
      <c r="D88" s="11"/>
      <c r="E88" s="33"/>
      <c r="F88" s="9"/>
    </row>
    <row r="89" spans="1:6" x14ac:dyDescent="0.2">
      <c r="A89" s="4">
        <v>220000</v>
      </c>
      <c r="B89" s="5" t="s">
        <v>65</v>
      </c>
      <c r="C89" s="30"/>
      <c r="D89" s="11"/>
      <c r="E89" s="33"/>
      <c r="F89" s="9"/>
    </row>
    <row r="90" spans="1:6" x14ac:dyDescent="0.2">
      <c r="A90" s="4">
        <v>221000</v>
      </c>
      <c r="B90" s="5" t="s">
        <v>54</v>
      </c>
      <c r="C90" s="30"/>
      <c r="D90" s="11"/>
      <c r="E90" s="33"/>
      <c r="F90" s="9"/>
    </row>
    <row r="91" spans="1:6" x14ac:dyDescent="0.2">
      <c r="A91" s="13">
        <v>221120</v>
      </c>
      <c r="B91" s="14" t="s">
        <v>1</v>
      </c>
      <c r="C91" s="30"/>
      <c r="D91" s="11"/>
      <c r="E91" s="33"/>
      <c r="F91" s="9"/>
    </row>
    <row r="92" spans="1:6" x14ac:dyDescent="0.2">
      <c r="A92" s="13"/>
      <c r="B92" s="24" t="s">
        <v>164</v>
      </c>
      <c r="C92" s="31">
        <f>(25)*13</f>
        <v>325</v>
      </c>
      <c r="D92" s="25" t="s">
        <v>114</v>
      </c>
      <c r="E92" s="33"/>
      <c r="F92" s="9"/>
    </row>
    <row r="93" spans="1:6" x14ac:dyDescent="0.2">
      <c r="A93" s="13"/>
      <c r="B93" s="24" t="s">
        <v>165</v>
      </c>
      <c r="C93" s="31">
        <f>(1432-1320)*13</f>
        <v>1456</v>
      </c>
      <c r="D93" s="25" t="s">
        <v>114</v>
      </c>
      <c r="E93" s="33"/>
      <c r="F93" s="9"/>
    </row>
    <row r="94" spans="1:6" x14ac:dyDescent="0.2">
      <c r="A94" s="13"/>
      <c r="B94" s="27" t="s">
        <v>166</v>
      </c>
      <c r="C94" s="32">
        <f>(1925-1750)*13</f>
        <v>2275</v>
      </c>
      <c r="D94" s="28" t="s">
        <v>114</v>
      </c>
      <c r="E94" s="33"/>
      <c r="F94" s="9"/>
    </row>
    <row r="95" spans="1:6" x14ac:dyDescent="0.2">
      <c r="A95" s="13"/>
      <c r="B95" s="24"/>
      <c r="C95" s="31">
        <f>SUM(C92:C94)</f>
        <v>4056</v>
      </c>
      <c r="D95" s="25" t="s">
        <v>114</v>
      </c>
      <c r="E95" s="78">
        <f>C95</f>
        <v>4056</v>
      </c>
      <c r="F95" s="79" t="str">
        <f>D95</f>
        <v>m2</v>
      </c>
    </row>
    <row r="96" spans="1:6" x14ac:dyDescent="0.2">
      <c r="A96" s="13"/>
      <c r="B96" s="14"/>
      <c r="C96" s="30"/>
      <c r="D96" s="11"/>
      <c r="E96" s="33"/>
      <c r="F96" s="9"/>
    </row>
    <row r="97" spans="1:6" x14ac:dyDescent="0.2">
      <c r="A97" s="13">
        <v>221125</v>
      </c>
      <c r="B97" s="14" t="s">
        <v>70</v>
      </c>
      <c r="C97" s="30"/>
      <c r="D97" s="11"/>
      <c r="E97" s="33"/>
      <c r="F97" s="9"/>
    </row>
    <row r="98" spans="1:6" x14ac:dyDescent="0.2">
      <c r="A98" s="13"/>
      <c r="B98" s="24" t="s">
        <v>167</v>
      </c>
      <c r="C98" s="31">
        <f>(680-50)*16</f>
        <v>10080</v>
      </c>
      <c r="D98" s="25" t="s">
        <v>114</v>
      </c>
      <c r="E98" s="33"/>
      <c r="F98" s="9"/>
    </row>
    <row r="99" spans="1:6" x14ac:dyDescent="0.2">
      <c r="A99" s="13"/>
      <c r="B99" s="24" t="s">
        <v>168</v>
      </c>
      <c r="C99" s="31">
        <f>(1320-705)*16</f>
        <v>9840</v>
      </c>
      <c r="D99" s="25" t="s">
        <v>113</v>
      </c>
      <c r="E99" s="33"/>
      <c r="F99" s="9"/>
    </row>
    <row r="100" spans="1:6" x14ac:dyDescent="0.2">
      <c r="A100" s="13"/>
      <c r="B100" s="24" t="s">
        <v>169</v>
      </c>
      <c r="C100" s="31">
        <f>(1750-1432)*16</f>
        <v>5088</v>
      </c>
      <c r="D100" s="25" t="s">
        <v>114</v>
      </c>
      <c r="E100" s="33"/>
      <c r="F100" s="9"/>
    </row>
    <row r="101" spans="1:6" x14ac:dyDescent="0.2">
      <c r="A101" s="13"/>
      <c r="B101" s="27" t="s">
        <v>170</v>
      </c>
      <c r="C101" s="32">
        <f>(2376-1925)*16</f>
        <v>7216</v>
      </c>
      <c r="D101" s="28" t="s">
        <v>114</v>
      </c>
      <c r="E101" s="33"/>
      <c r="F101" s="9"/>
    </row>
    <row r="102" spans="1:6" x14ac:dyDescent="0.2">
      <c r="A102" s="13"/>
      <c r="B102" s="24"/>
      <c r="C102" s="31">
        <f>SUM(C98:C101)</f>
        <v>32224</v>
      </c>
      <c r="D102" s="25" t="s">
        <v>114</v>
      </c>
      <c r="E102" s="78">
        <f>C102</f>
        <v>32224</v>
      </c>
      <c r="F102" s="79" t="str">
        <f>D102</f>
        <v>m2</v>
      </c>
    </row>
    <row r="103" spans="1:6" x14ac:dyDescent="0.2">
      <c r="A103" s="13"/>
      <c r="B103" s="14"/>
      <c r="C103" s="30"/>
      <c r="D103" s="11"/>
      <c r="E103" s="33"/>
      <c r="F103" s="9"/>
    </row>
    <row r="104" spans="1:6" x14ac:dyDescent="0.2">
      <c r="A104" s="13"/>
      <c r="B104" s="14"/>
      <c r="C104" s="30"/>
      <c r="D104" s="11"/>
      <c r="E104" s="33"/>
      <c r="F104" s="9"/>
    </row>
    <row r="105" spans="1:6" x14ac:dyDescent="0.2">
      <c r="A105" s="4">
        <v>222000</v>
      </c>
      <c r="B105" s="5" t="s">
        <v>11</v>
      </c>
      <c r="C105" s="30"/>
      <c r="D105" s="11"/>
      <c r="E105" s="33"/>
      <c r="F105" s="9"/>
    </row>
    <row r="106" spans="1:6" x14ac:dyDescent="0.2">
      <c r="A106" s="4">
        <v>222100</v>
      </c>
      <c r="B106" s="5" t="s">
        <v>66</v>
      </c>
      <c r="C106" s="30"/>
      <c r="D106" s="11"/>
      <c r="E106" s="33"/>
      <c r="F106" s="9"/>
    </row>
    <row r="107" spans="1:6" ht="25.5" x14ac:dyDescent="0.2">
      <c r="A107" s="13">
        <v>222110</v>
      </c>
      <c r="B107" s="14" t="s">
        <v>9</v>
      </c>
      <c r="C107" s="30"/>
      <c r="D107" s="11"/>
      <c r="E107" s="33"/>
      <c r="F107" s="9"/>
    </row>
    <row r="108" spans="1:6" ht="25.5" x14ac:dyDescent="0.2">
      <c r="A108" s="13"/>
      <c r="B108" s="24" t="s">
        <v>160</v>
      </c>
      <c r="C108" s="31">
        <f>7663*1.2</f>
        <v>9195.6</v>
      </c>
      <c r="D108" s="25" t="s">
        <v>113</v>
      </c>
      <c r="E108" s="33">
        <f>C108</f>
        <v>9195.6</v>
      </c>
      <c r="F108" s="9" t="str">
        <f>D108</f>
        <v>m3</v>
      </c>
    </row>
    <row r="109" spans="1:6" ht="25.5" x14ac:dyDescent="0.2">
      <c r="A109" s="13"/>
      <c r="B109" s="24" t="s">
        <v>161</v>
      </c>
      <c r="C109" s="30">
        <f>14222.14</f>
        <v>14222.14</v>
      </c>
      <c r="D109" s="25" t="s">
        <v>113</v>
      </c>
      <c r="E109" s="33">
        <f>C109</f>
        <v>14222.14</v>
      </c>
      <c r="F109" s="9" t="str">
        <f>D109</f>
        <v>m3</v>
      </c>
    </row>
    <row r="110" spans="1:6" x14ac:dyDescent="0.2">
      <c r="A110" s="13"/>
      <c r="B110" s="24"/>
      <c r="C110" s="30"/>
      <c r="D110" s="11"/>
      <c r="E110" s="33"/>
      <c r="F110" s="9"/>
    </row>
    <row r="111" spans="1:6" x14ac:dyDescent="0.2">
      <c r="A111" s="13">
        <v>222120</v>
      </c>
      <c r="B111" s="14" t="s">
        <v>58</v>
      </c>
      <c r="C111" s="30"/>
      <c r="D111" s="11"/>
      <c r="E111" s="33"/>
      <c r="F111" s="9"/>
    </row>
    <row r="112" spans="1:6" x14ac:dyDescent="0.2">
      <c r="A112" s="13"/>
      <c r="B112" s="24" t="s">
        <v>126</v>
      </c>
      <c r="C112" s="31">
        <f>9196.6</f>
        <v>9196.6</v>
      </c>
      <c r="D112" s="25" t="s">
        <v>113</v>
      </c>
      <c r="E112" s="33">
        <f>C112</f>
        <v>9196.6</v>
      </c>
      <c r="F112" s="9" t="str">
        <f>D112</f>
        <v>m3</v>
      </c>
    </row>
    <row r="113" spans="1:6" x14ac:dyDescent="0.2">
      <c r="A113" s="13"/>
      <c r="B113" s="14"/>
      <c r="C113" s="30"/>
      <c r="D113" s="11"/>
      <c r="E113" s="33"/>
      <c r="F113" s="9"/>
    </row>
    <row r="114" spans="1:6" x14ac:dyDescent="0.2">
      <c r="A114" s="4">
        <v>222200</v>
      </c>
      <c r="B114" s="5" t="s">
        <v>2</v>
      </c>
      <c r="C114" s="30"/>
      <c r="D114" s="11"/>
      <c r="E114" s="33"/>
      <c r="F114" s="9"/>
    </row>
    <row r="115" spans="1:6" x14ac:dyDescent="0.2">
      <c r="A115" s="13">
        <v>222231</v>
      </c>
      <c r="B115" s="14" t="s">
        <v>103</v>
      </c>
      <c r="C115" s="30"/>
      <c r="D115" s="11"/>
      <c r="E115" s="33"/>
      <c r="F115" s="9"/>
    </row>
    <row r="116" spans="1:6" x14ac:dyDescent="0.2">
      <c r="A116" s="13"/>
      <c r="B116" s="24" t="s">
        <v>127</v>
      </c>
      <c r="C116" s="31"/>
      <c r="D116" s="25"/>
      <c r="E116" s="33"/>
      <c r="F116" s="9"/>
    </row>
    <row r="117" spans="1:6" x14ac:dyDescent="0.2">
      <c r="A117" s="13"/>
      <c r="B117" s="24" t="s">
        <v>223</v>
      </c>
      <c r="C117" s="31">
        <f>2376*8.12*0.3</f>
        <v>5787.9359999999997</v>
      </c>
      <c r="D117" s="25" t="s">
        <v>113</v>
      </c>
      <c r="E117" s="33"/>
      <c r="F117" s="9"/>
    </row>
    <row r="118" spans="1:6" x14ac:dyDescent="0.2">
      <c r="A118" s="13"/>
      <c r="B118" s="24" t="s">
        <v>128</v>
      </c>
      <c r="C118" s="31"/>
      <c r="D118" s="25"/>
      <c r="E118" s="33"/>
      <c r="F118" s="9"/>
    </row>
    <row r="119" spans="1:6" x14ac:dyDescent="0.2">
      <c r="A119" s="13"/>
      <c r="B119" s="24" t="s">
        <v>129</v>
      </c>
      <c r="C119" s="31"/>
      <c r="D119" s="25"/>
      <c r="E119" s="33"/>
      <c r="F119" s="9"/>
    </row>
    <row r="120" spans="1:6" x14ac:dyDescent="0.2">
      <c r="A120" s="13"/>
      <c r="B120" s="24" t="s">
        <v>224</v>
      </c>
      <c r="C120" s="31">
        <f>237.85*0.3</f>
        <v>71.35499999999999</v>
      </c>
      <c r="D120" s="25" t="s">
        <v>113</v>
      </c>
      <c r="E120" s="33"/>
      <c r="F120" s="9"/>
    </row>
    <row r="121" spans="1:6" x14ac:dyDescent="0.2">
      <c r="A121" s="13"/>
      <c r="B121" s="24" t="s">
        <v>173</v>
      </c>
      <c r="C121" s="31"/>
      <c r="D121" s="25"/>
      <c r="E121" s="33"/>
      <c r="F121" s="9"/>
    </row>
    <row r="122" spans="1:6" x14ac:dyDescent="0.2">
      <c r="A122" s="13"/>
      <c r="B122" s="24" t="s">
        <v>225</v>
      </c>
      <c r="C122" s="31">
        <f>269.2*0.3</f>
        <v>80.759999999999991</v>
      </c>
      <c r="D122" s="25" t="s">
        <v>113</v>
      </c>
      <c r="E122" s="33"/>
      <c r="F122" s="9"/>
    </row>
    <row r="123" spans="1:6" x14ac:dyDescent="0.2">
      <c r="A123" s="13"/>
      <c r="B123" s="24" t="s">
        <v>175</v>
      </c>
      <c r="C123" s="31"/>
      <c r="D123" s="25"/>
      <c r="E123" s="33"/>
      <c r="F123" s="9"/>
    </row>
    <row r="124" spans="1:6" x14ac:dyDescent="0.2">
      <c r="A124" s="13"/>
      <c r="B124" s="24" t="s">
        <v>226</v>
      </c>
      <c r="C124" s="31">
        <f>399.2*0.3</f>
        <v>119.75999999999999</v>
      </c>
      <c r="D124" s="25" t="s">
        <v>113</v>
      </c>
      <c r="E124" s="33"/>
      <c r="F124" s="9"/>
    </row>
    <row r="125" spans="1:6" x14ac:dyDescent="0.2">
      <c r="A125" s="13"/>
      <c r="B125" s="24" t="s">
        <v>177</v>
      </c>
      <c r="C125" s="31"/>
      <c r="D125" s="25"/>
      <c r="E125" s="33"/>
      <c r="F125" s="9"/>
    </row>
    <row r="126" spans="1:6" x14ac:dyDescent="0.2">
      <c r="A126" s="13"/>
      <c r="B126" s="24" t="s">
        <v>227</v>
      </c>
      <c r="C126" s="31">
        <f>135.7*0.3</f>
        <v>40.709999999999994</v>
      </c>
      <c r="D126" s="25" t="s">
        <v>113</v>
      </c>
      <c r="E126" s="33"/>
      <c r="F126" s="9"/>
    </row>
    <row r="127" spans="1:6" x14ac:dyDescent="0.2">
      <c r="A127" s="13"/>
      <c r="B127" s="24" t="s">
        <v>179</v>
      </c>
      <c r="C127" s="31"/>
      <c r="D127" s="25"/>
      <c r="E127" s="33"/>
      <c r="F127" s="9"/>
    </row>
    <row r="128" spans="1:6" x14ac:dyDescent="0.2">
      <c r="A128" s="13"/>
      <c r="B128" s="24" t="s">
        <v>228</v>
      </c>
      <c r="C128" s="31">
        <f>235.3*0.3</f>
        <v>70.59</v>
      </c>
      <c r="D128" s="25" t="s">
        <v>113</v>
      </c>
      <c r="E128" s="33"/>
      <c r="F128" s="9"/>
    </row>
    <row r="129" spans="1:6" x14ac:dyDescent="0.2">
      <c r="A129" s="13"/>
      <c r="B129" s="24" t="s">
        <v>181</v>
      </c>
      <c r="C129" s="31"/>
      <c r="D129" s="25"/>
      <c r="E129" s="33"/>
      <c r="F129" s="9"/>
    </row>
    <row r="130" spans="1:6" x14ac:dyDescent="0.2">
      <c r="A130" s="13"/>
      <c r="B130" s="27" t="s">
        <v>229</v>
      </c>
      <c r="C130" s="32">
        <f>211.65*0.2</f>
        <v>42.330000000000005</v>
      </c>
      <c r="D130" s="28" t="s">
        <v>113</v>
      </c>
      <c r="E130" s="33"/>
      <c r="F130" s="9"/>
    </row>
    <row r="131" spans="1:6" x14ac:dyDescent="0.2">
      <c r="A131" s="13"/>
      <c r="B131" s="24"/>
      <c r="C131" s="31">
        <f>SUM(C116:C130)</f>
        <v>6213.4409999999998</v>
      </c>
      <c r="D131" s="25" t="s">
        <v>113</v>
      </c>
      <c r="E131" s="78">
        <f>C131</f>
        <v>6213.4409999999998</v>
      </c>
      <c r="F131" s="79" t="str">
        <f>D131</f>
        <v>m3</v>
      </c>
    </row>
    <row r="132" spans="1:6" x14ac:dyDescent="0.2">
      <c r="A132" s="13"/>
      <c r="B132" s="14"/>
      <c r="C132" s="30"/>
      <c r="D132" s="11"/>
      <c r="E132" s="33"/>
      <c r="F132" s="9"/>
    </row>
    <row r="133" spans="1:6" x14ac:dyDescent="0.2">
      <c r="A133" s="4">
        <v>223000</v>
      </c>
      <c r="B133" s="5" t="s">
        <v>12</v>
      </c>
      <c r="C133" s="30"/>
      <c r="D133" s="11"/>
      <c r="E133" s="33"/>
      <c r="F133" s="9"/>
    </row>
    <row r="134" spans="1:6" x14ac:dyDescent="0.2">
      <c r="A134" s="13">
        <v>223010</v>
      </c>
      <c r="B134" s="14" t="s">
        <v>13</v>
      </c>
      <c r="C134" s="30"/>
      <c r="D134" s="11"/>
      <c r="E134" s="33"/>
      <c r="F134" s="9"/>
    </row>
    <row r="135" spans="1:6" x14ac:dyDescent="0.2">
      <c r="A135" s="13"/>
      <c r="B135" s="24" t="s">
        <v>126</v>
      </c>
      <c r="C135" s="31">
        <f>2360*4*2</f>
        <v>18880</v>
      </c>
      <c r="D135" s="25" t="s">
        <v>114</v>
      </c>
      <c r="E135" s="33">
        <f>C135</f>
        <v>18880</v>
      </c>
      <c r="F135" s="9" t="str">
        <f>D135</f>
        <v>m2</v>
      </c>
    </row>
    <row r="136" spans="1:6" x14ac:dyDescent="0.2">
      <c r="A136" s="13"/>
      <c r="B136" s="14"/>
      <c r="C136" s="30"/>
      <c r="D136" s="11"/>
      <c r="E136" s="33"/>
      <c r="F136" s="9"/>
    </row>
    <row r="137" spans="1:6" x14ac:dyDescent="0.2">
      <c r="A137" s="13">
        <v>223020</v>
      </c>
      <c r="B137" s="14" t="s">
        <v>63</v>
      </c>
      <c r="C137" s="30"/>
      <c r="D137" s="11"/>
      <c r="E137" s="33"/>
      <c r="F137" s="9"/>
    </row>
    <row r="138" spans="1:6" x14ac:dyDescent="0.2">
      <c r="A138" s="13"/>
      <c r="B138" s="24" t="s">
        <v>183</v>
      </c>
      <c r="C138" s="31">
        <f>6520*0.1</f>
        <v>652</v>
      </c>
      <c r="D138" s="25" t="s">
        <v>113</v>
      </c>
      <c r="E138" s="33">
        <f>C138</f>
        <v>652</v>
      </c>
      <c r="F138" s="9" t="str">
        <f>D138</f>
        <v>m3</v>
      </c>
    </row>
    <row r="139" spans="1:6" x14ac:dyDescent="0.2">
      <c r="A139" s="13"/>
      <c r="B139" s="14"/>
      <c r="C139" s="30"/>
      <c r="D139" s="11"/>
      <c r="E139" s="33"/>
      <c r="F139" s="9"/>
    </row>
    <row r="140" spans="1:6" x14ac:dyDescent="0.2">
      <c r="A140" s="13">
        <v>223030</v>
      </c>
      <c r="B140" s="14" t="s">
        <v>64</v>
      </c>
      <c r="C140" s="30"/>
      <c r="D140" s="11"/>
      <c r="E140" s="33"/>
      <c r="F140" s="9"/>
    </row>
    <row r="141" spans="1:6" ht="25.5" x14ac:dyDescent="0.2">
      <c r="A141" s="13"/>
      <c r="B141" s="24" t="s">
        <v>219</v>
      </c>
      <c r="C141" s="31">
        <f>C135*0.1</f>
        <v>1888</v>
      </c>
      <c r="D141" s="25" t="s">
        <v>113</v>
      </c>
      <c r="E141" s="33">
        <f>C141</f>
        <v>1888</v>
      </c>
      <c r="F141" s="9" t="str">
        <f>D141</f>
        <v>m3</v>
      </c>
    </row>
    <row r="142" spans="1:6" x14ac:dyDescent="0.2">
      <c r="A142" s="13"/>
      <c r="B142" s="14"/>
      <c r="C142" s="30"/>
      <c r="D142" s="11"/>
      <c r="E142" s="33"/>
      <c r="F142" s="9"/>
    </row>
    <row r="143" spans="1:6" ht="25.5" x14ac:dyDescent="0.2">
      <c r="A143" s="13">
        <v>223040</v>
      </c>
      <c r="B143" s="14" t="s">
        <v>59</v>
      </c>
      <c r="C143" s="30"/>
      <c r="D143" s="11"/>
      <c r="E143" s="33"/>
      <c r="F143" s="9"/>
    </row>
    <row r="144" spans="1:6" x14ac:dyDescent="0.2">
      <c r="A144" s="13"/>
      <c r="B144" s="24" t="s">
        <v>126</v>
      </c>
      <c r="C144" s="31">
        <v>7205</v>
      </c>
      <c r="D144" s="25" t="s">
        <v>114</v>
      </c>
      <c r="E144" s="33">
        <f>C144</f>
        <v>7205</v>
      </c>
      <c r="F144" s="9" t="str">
        <f>D144</f>
        <v>m2</v>
      </c>
    </row>
    <row r="145" spans="1:6" x14ac:dyDescent="0.2">
      <c r="A145" s="13"/>
      <c r="B145" s="24"/>
      <c r="C145" s="31"/>
      <c r="D145" s="25"/>
      <c r="E145" s="33"/>
      <c r="F145" s="9"/>
    </row>
    <row r="146" spans="1:6" ht="25.5" x14ac:dyDescent="0.2">
      <c r="A146" s="4">
        <v>300000</v>
      </c>
      <c r="B146" s="6" t="s">
        <v>99</v>
      </c>
      <c r="C146" s="33"/>
      <c r="D146" s="9"/>
      <c r="E146" s="33"/>
      <c r="F146" s="9"/>
    </row>
    <row r="147" spans="1:6" ht="25.5" x14ac:dyDescent="0.2">
      <c r="A147" s="4">
        <v>310000</v>
      </c>
      <c r="B147" s="16" t="s">
        <v>24</v>
      </c>
      <c r="C147" s="33"/>
      <c r="D147" s="9"/>
      <c r="E147" s="33"/>
      <c r="F147" s="9"/>
    </row>
    <row r="148" spans="1:6" x14ac:dyDescent="0.2">
      <c r="A148" s="4">
        <v>311000</v>
      </c>
      <c r="B148" s="5" t="s">
        <v>74</v>
      </c>
      <c r="C148" s="30"/>
      <c r="D148" s="11"/>
      <c r="E148" s="33"/>
      <c r="F148" s="9"/>
    </row>
    <row r="149" spans="1:6" x14ac:dyDescent="0.2">
      <c r="A149" s="13">
        <v>311030</v>
      </c>
      <c r="B149" s="14" t="s">
        <v>3</v>
      </c>
      <c r="C149" s="30"/>
      <c r="D149" s="11"/>
      <c r="E149" s="33"/>
      <c r="F149" s="9"/>
    </row>
    <row r="150" spans="1:6" x14ac:dyDescent="0.2">
      <c r="A150" s="13"/>
      <c r="B150" s="24" t="s">
        <v>186</v>
      </c>
      <c r="C150" s="31"/>
      <c r="D150" s="25"/>
      <c r="E150" s="33"/>
      <c r="F150" s="9"/>
    </row>
    <row r="151" spans="1:6" x14ac:dyDescent="0.2">
      <c r="A151" s="13"/>
      <c r="B151" s="24" t="s">
        <v>184</v>
      </c>
      <c r="C151" s="31">
        <f>152*0.1</f>
        <v>15.200000000000001</v>
      </c>
      <c r="D151" s="25" t="s">
        <v>113</v>
      </c>
      <c r="E151" s="33"/>
      <c r="F151" s="9"/>
    </row>
    <row r="152" spans="1:6" x14ac:dyDescent="0.2">
      <c r="A152" s="13"/>
      <c r="B152" s="24" t="s">
        <v>130</v>
      </c>
      <c r="C152" s="31"/>
      <c r="D152" s="25"/>
      <c r="E152" s="33"/>
      <c r="F152" s="9"/>
    </row>
    <row r="153" spans="1:6" x14ac:dyDescent="0.2">
      <c r="A153" s="13"/>
      <c r="B153" s="24" t="s">
        <v>185</v>
      </c>
      <c r="C153" s="31">
        <f>135*0.1</f>
        <v>13.5</v>
      </c>
      <c r="D153" s="25" t="s">
        <v>113</v>
      </c>
      <c r="E153" s="33"/>
      <c r="F153" s="9"/>
    </row>
    <row r="154" spans="1:6" x14ac:dyDescent="0.2">
      <c r="A154" s="13"/>
      <c r="B154" s="24" t="s">
        <v>187</v>
      </c>
      <c r="C154" s="31"/>
      <c r="D154" s="25"/>
      <c r="E154" s="33"/>
      <c r="F154" s="9"/>
    </row>
    <row r="155" spans="1:6" x14ac:dyDescent="0.2">
      <c r="A155" s="13"/>
      <c r="B155" s="24" t="s">
        <v>188</v>
      </c>
      <c r="C155" s="31">
        <f>110.3*0.1</f>
        <v>11.030000000000001</v>
      </c>
      <c r="D155" s="25" t="s">
        <v>113</v>
      </c>
      <c r="E155" s="33"/>
      <c r="F155" s="9"/>
    </row>
    <row r="156" spans="1:6" x14ac:dyDescent="0.2">
      <c r="A156" s="13"/>
      <c r="B156" s="24" t="s">
        <v>189</v>
      </c>
      <c r="C156" s="31"/>
      <c r="D156" s="25"/>
      <c r="E156" s="33"/>
      <c r="F156" s="9"/>
    </row>
    <row r="157" spans="1:6" x14ac:dyDescent="0.2">
      <c r="A157" s="13"/>
      <c r="B157" s="27" t="s">
        <v>190</v>
      </c>
      <c r="C157" s="32">
        <f>110*3.3*0.1</f>
        <v>36.300000000000004</v>
      </c>
      <c r="D157" s="28" t="s">
        <v>113</v>
      </c>
      <c r="E157" s="33"/>
      <c r="F157" s="9"/>
    </row>
    <row r="158" spans="1:6" x14ac:dyDescent="0.2">
      <c r="A158" s="13"/>
      <c r="B158" s="24"/>
      <c r="C158" s="31">
        <f>SUM(C151:C157)</f>
        <v>76.03</v>
      </c>
      <c r="D158" s="25" t="s">
        <v>113</v>
      </c>
      <c r="E158" s="78">
        <f>C158</f>
        <v>76.03</v>
      </c>
      <c r="F158" s="79" t="str">
        <f>D158</f>
        <v>m3</v>
      </c>
    </row>
    <row r="159" spans="1:6" x14ac:dyDescent="0.2">
      <c r="A159" s="13"/>
      <c r="B159" s="14"/>
      <c r="C159" s="30"/>
      <c r="D159" s="11"/>
      <c r="E159" s="33"/>
      <c r="F159" s="9"/>
    </row>
    <row r="160" spans="1:6" x14ac:dyDescent="0.2">
      <c r="A160" s="13">
        <v>311035</v>
      </c>
      <c r="B160" s="14" t="s">
        <v>4</v>
      </c>
      <c r="C160" s="30"/>
      <c r="D160" s="11"/>
      <c r="E160" s="33"/>
      <c r="F160" s="9"/>
    </row>
    <row r="161" spans="1:6" x14ac:dyDescent="0.2">
      <c r="A161" s="13"/>
      <c r="B161" s="24" t="s">
        <v>186</v>
      </c>
      <c r="C161" s="31"/>
      <c r="D161" s="25"/>
      <c r="E161" s="33"/>
      <c r="F161" s="9"/>
    </row>
    <row r="162" spans="1:6" x14ac:dyDescent="0.2">
      <c r="A162" s="13"/>
      <c r="B162" s="24" t="s">
        <v>191</v>
      </c>
      <c r="C162" s="31">
        <f>152*0.2</f>
        <v>30.400000000000002</v>
      </c>
      <c r="D162" s="25" t="s">
        <v>113</v>
      </c>
      <c r="E162" s="33"/>
      <c r="F162" s="9"/>
    </row>
    <row r="163" spans="1:6" x14ac:dyDescent="0.2">
      <c r="A163" s="13"/>
      <c r="B163" s="24" t="s">
        <v>130</v>
      </c>
      <c r="C163" s="31"/>
      <c r="D163" s="25"/>
      <c r="E163" s="33"/>
      <c r="F163" s="9"/>
    </row>
    <row r="164" spans="1:6" x14ac:dyDescent="0.2">
      <c r="A164" s="13"/>
      <c r="B164" s="24" t="s">
        <v>192</v>
      </c>
      <c r="C164" s="31">
        <f>135*0.2</f>
        <v>27</v>
      </c>
      <c r="D164" s="25" t="s">
        <v>113</v>
      </c>
      <c r="E164" s="33"/>
      <c r="F164" s="9"/>
    </row>
    <row r="165" spans="1:6" x14ac:dyDescent="0.2">
      <c r="A165" s="13"/>
      <c r="B165" s="24" t="s">
        <v>187</v>
      </c>
      <c r="C165" s="31"/>
      <c r="D165" s="25"/>
      <c r="E165" s="33"/>
      <c r="F165" s="9"/>
    </row>
    <row r="166" spans="1:6" x14ac:dyDescent="0.2">
      <c r="A166" s="13"/>
      <c r="B166" s="24" t="s">
        <v>193</v>
      </c>
      <c r="C166" s="31">
        <f>110.3*0.2</f>
        <v>22.060000000000002</v>
      </c>
      <c r="D166" s="25" t="s">
        <v>113</v>
      </c>
      <c r="E166" s="33"/>
      <c r="F166" s="9"/>
    </row>
    <row r="167" spans="1:6" x14ac:dyDescent="0.2">
      <c r="A167" s="13"/>
      <c r="B167" s="24" t="s">
        <v>189</v>
      </c>
      <c r="C167" s="31"/>
      <c r="D167" s="25"/>
      <c r="E167" s="33"/>
      <c r="F167" s="9"/>
    </row>
    <row r="168" spans="1:6" x14ac:dyDescent="0.2">
      <c r="A168" s="13"/>
      <c r="B168" s="27" t="s">
        <v>194</v>
      </c>
      <c r="C168" s="32">
        <f>110*3.3*0.2</f>
        <v>72.600000000000009</v>
      </c>
      <c r="D168" s="28" t="s">
        <v>113</v>
      </c>
      <c r="E168" s="33"/>
      <c r="F168" s="9"/>
    </row>
    <row r="169" spans="1:6" x14ac:dyDescent="0.2">
      <c r="A169" s="13"/>
      <c r="B169" s="24"/>
      <c r="C169" s="31">
        <f>SUM(C162:C168)</f>
        <v>152.06</v>
      </c>
      <c r="D169" s="25" t="s">
        <v>113</v>
      </c>
      <c r="E169" s="78">
        <f>C169</f>
        <v>152.06</v>
      </c>
      <c r="F169" s="79" t="str">
        <f>D169</f>
        <v>m3</v>
      </c>
    </row>
    <row r="170" spans="1:6" x14ac:dyDescent="0.2">
      <c r="A170" s="13"/>
      <c r="B170" s="14"/>
      <c r="C170" s="30"/>
      <c r="D170" s="11"/>
      <c r="E170" s="33"/>
      <c r="F170" s="9"/>
    </row>
    <row r="171" spans="1:6" x14ac:dyDescent="0.2">
      <c r="A171" s="13">
        <v>311051</v>
      </c>
      <c r="B171" s="14" t="s">
        <v>104</v>
      </c>
      <c r="C171" s="30"/>
      <c r="D171" s="11"/>
      <c r="E171" s="33"/>
      <c r="F171" s="9"/>
    </row>
    <row r="172" spans="1:6" x14ac:dyDescent="0.2">
      <c r="A172" s="13"/>
      <c r="B172" s="24" t="s">
        <v>195</v>
      </c>
      <c r="C172" s="31"/>
      <c r="D172" s="25"/>
      <c r="E172" s="33"/>
      <c r="F172" s="9"/>
    </row>
    <row r="173" spans="1:6" x14ac:dyDescent="0.2">
      <c r="A173" s="13"/>
      <c r="B173" s="27" t="s">
        <v>196</v>
      </c>
      <c r="C173" s="32">
        <f>(1670-860)*3*0.15</f>
        <v>364.5</v>
      </c>
      <c r="D173" s="28" t="s">
        <v>113</v>
      </c>
      <c r="E173" s="33"/>
      <c r="F173" s="9"/>
    </row>
    <row r="174" spans="1:6" x14ac:dyDescent="0.2">
      <c r="A174" s="13"/>
      <c r="B174" s="24"/>
      <c r="C174" s="31">
        <f>SUM(C173)</f>
        <v>364.5</v>
      </c>
      <c r="D174" s="25" t="s">
        <v>113</v>
      </c>
      <c r="E174" s="78">
        <f>C174</f>
        <v>364.5</v>
      </c>
      <c r="F174" s="79" t="str">
        <f>D174</f>
        <v>m3</v>
      </c>
    </row>
    <row r="175" spans="1:6" x14ac:dyDescent="0.2">
      <c r="A175" s="13"/>
      <c r="B175" s="14"/>
      <c r="C175" s="30"/>
      <c r="D175" s="11"/>
      <c r="E175" s="33"/>
      <c r="F175" s="9"/>
    </row>
    <row r="176" spans="1:6" x14ac:dyDescent="0.2">
      <c r="A176" s="4">
        <v>312000</v>
      </c>
      <c r="B176" s="5" t="s">
        <v>56</v>
      </c>
      <c r="C176" s="30"/>
      <c r="D176" s="11"/>
      <c r="E176" s="33"/>
      <c r="F176" s="9"/>
    </row>
    <row r="177" spans="1:6" x14ac:dyDescent="0.2">
      <c r="A177" s="13">
        <v>312003</v>
      </c>
      <c r="B177" s="14" t="s">
        <v>107</v>
      </c>
      <c r="C177" s="30"/>
      <c r="D177" s="11"/>
      <c r="E177" s="33"/>
      <c r="F177" s="9"/>
    </row>
    <row r="178" spans="1:6" x14ac:dyDescent="0.2">
      <c r="A178" s="13"/>
      <c r="B178" s="24" t="s">
        <v>197</v>
      </c>
      <c r="C178" s="31">
        <f>2272*2.61*0.1</f>
        <v>592.99200000000008</v>
      </c>
      <c r="D178" s="25" t="s">
        <v>113</v>
      </c>
      <c r="E178" s="33"/>
      <c r="F178" s="9"/>
    </row>
    <row r="179" spans="1:6" x14ac:dyDescent="0.2">
      <c r="A179" s="13"/>
      <c r="B179" s="27" t="s">
        <v>198</v>
      </c>
      <c r="C179" s="32">
        <f>2259*2.61*0.1</f>
        <v>589.59900000000005</v>
      </c>
      <c r="D179" s="28" t="s">
        <v>113</v>
      </c>
      <c r="E179" s="33"/>
      <c r="F179" s="9"/>
    </row>
    <row r="180" spans="1:6" x14ac:dyDescent="0.2">
      <c r="A180" s="13"/>
      <c r="B180" s="24"/>
      <c r="C180" s="31">
        <f>SUM(C178:C179)</f>
        <v>1182.5910000000001</v>
      </c>
      <c r="D180" s="25" t="s">
        <v>113</v>
      </c>
      <c r="E180" s="78">
        <f>C180</f>
        <v>1182.5910000000001</v>
      </c>
      <c r="F180" s="79" t="str">
        <f>D180</f>
        <v>m3</v>
      </c>
    </row>
    <row r="181" spans="1:6" x14ac:dyDescent="0.2">
      <c r="A181" s="13"/>
      <c r="B181" s="24"/>
      <c r="C181" s="31"/>
      <c r="D181" s="25"/>
      <c r="E181" s="33"/>
      <c r="F181" s="9"/>
    </row>
    <row r="182" spans="1:6" ht="25.5" x14ac:dyDescent="0.2">
      <c r="A182" s="13">
        <v>312010</v>
      </c>
      <c r="B182" s="14" t="s">
        <v>67</v>
      </c>
      <c r="C182" s="30"/>
      <c r="D182" s="11"/>
      <c r="E182" s="33"/>
      <c r="F182" s="9"/>
    </row>
    <row r="183" spans="1:6" x14ac:dyDescent="0.2">
      <c r="A183" s="13"/>
      <c r="B183" s="24" t="s">
        <v>199</v>
      </c>
      <c r="C183" s="31">
        <f>2272*0.87</f>
        <v>1976.64</v>
      </c>
      <c r="D183" s="25" t="s">
        <v>113</v>
      </c>
      <c r="E183" s="33"/>
      <c r="F183" s="9"/>
    </row>
    <row r="184" spans="1:6" x14ac:dyDescent="0.2">
      <c r="A184" s="13"/>
      <c r="B184" s="27" t="s">
        <v>200</v>
      </c>
      <c r="C184" s="32">
        <f>2259*0.87</f>
        <v>1965.33</v>
      </c>
      <c r="D184" s="28" t="s">
        <v>113</v>
      </c>
      <c r="E184" s="33"/>
      <c r="F184" s="9"/>
    </row>
    <row r="185" spans="1:6" x14ac:dyDescent="0.2">
      <c r="A185" s="13"/>
      <c r="B185" s="24"/>
      <c r="C185" s="31">
        <f>SUM(C183:C184)</f>
        <v>3941.9700000000003</v>
      </c>
      <c r="D185" s="25" t="s">
        <v>113</v>
      </c>
      <c r="E185" s="78">
        <f>C185</f>
        <v>3941.9700000000003</v>
      </c>
      <c r="F185" s="79" t="str">
        <f>D185</f>
        <v>m3</v>
      </c>
    </row>
    <row r="186" spans="1:6" x14ac:dyDescent="0.2">
      <c r="A186" s="13"/>
      <c r="B186" s="14"/>
      <c r="C186" s="30"/>
      <c r="D186" s="11"/>
      <c r="E186" s="33"/>
      <c r="F186" s="9"/>
    </row>
    <row r="187" spans="1:6" ht="25.5" x14ac:dyDescent="0.2">
      <c r="A187" s="13">
        <v>312040</v>
      </c>
      <c r="B187" s="14" t="s">
        <v>53</v>
      </c>
      <c r="C187" s="30"/>
      <c r="D187" s="11"/>
      <c r="E187" s="33"/>
      <c r="F187" s="9"/>
    </row>
    <row r="188" spans="1:6" x14ac:dyDescent="0.2">
      <c r="A188" s="13"/>
      <c r="B188" s="14" t="s">
        <v>131</v>
      </c>
      <c r="C188" s="30"/>
      <c r="D188" s="11"/>
      <c r="E188" s="33"/>
      <c r="F188" s="9"/>
    </row>
    <row r="189" spans="1:6" x14ac:dyDescent="0.2">
      <c r="A189" s="13"/>
      <c r="B189" s="14" t="s">
        <v>201</v>
      </c>
      <c r="C189" s="30">
        <f>2259*2*0.2</f>
        <v>903.6</v>
      </c>
      <c r="D189" s="11" t="s">
        <v>113</v>
      </c>
      <c r="E189" s="33"/>
      <c r="F189" s="9"/>
    </row>
    <row r="190" spans="1:6" x14ac:dyDescent="0.2">
      <c r="A190" s="13"/>
      <c r="B190" s="14" t="s">
        <v>132</v>
      </c>
      <c r="C190" s="30"/>
      <c r="D190" s="11"/>
      <c r="E190" s="33"/>
      <c r="F190" s="9"/>
    </row>
    <row r="191" spans="1:6" x14ac:dyDescent="0.2">
      <c r="A191" s="13"/>
      <c r="B191" s="14" t="s">
        <v>202</v>
      </c>
      <c r="C191" s="30">
        <f>2272*2*0.2</f>
        <v>908.80000000000007</v>
      </c>
      <c r="D191" s="11" t="s">
        <v>113</v>
      </c>
      <c r="E191" s="33"/>
      <c r="F191" s="9"/>
    </row>
    <row r="192" spans="1:6" x14ac:dyDescent="0.2">
      <c r="A192" s="13"/>
      <c r="B192" s="14" t="s">
        <v>133</v>
      </c>
      <c r="C192" s="30"/>
      <c r="D192" s="11"/>
      <c r="E192" s="33"/>
      <c r="F192" s="9"/>
    </row>
    <row r="193" spans="1:6" x14ac:dyDescent="0.2">
      <c r="A193" s="13"/>
      <c r="B193" s="21" t="s">
        <v>203</v>
      </c>
      <c r="C193" s="34">
        <f>365*0.2</f>
        <v>73</v>
      </c>
      <c r="D193" s="29" t="s">
        <v>113</v>
      </c>
      <c r="E193" s="33"/>
      <c r="F193" s="9"/>
    </row>
    <row r="194" spans="1:6" x14ac:dyDescent="0.2">
      <c r="A194" s="13"/>
      <c r="B194" s="14"/>
      <c r="C194" s="30">
        <f>SUM(C188:C193)</f>
        <v>1885.4</v>
      </c>
      <c r="D194" s="11" t="s">
        <v>113</v>
      </c>
      <c r="E194" s="78">
        <f>C194</f>
        <v>1885.4</v>
      </c>
      <c r="F194" s="79" t="str">
        <f>D194</f>
        <v>m3</v>
      </c>
    </row>
    <row r="195" spans="1:6" x14ac:dyDescent="0.2">
      <c r="A195" s="13"/>
      <c r="B195" s="14"/>
      <c r="C195" s="30"/>
      <c r="D195" s="11"/>
      <c r="E195" s="33"/>
      <c r="F195" s="9"/>
    </row>
    <row r="196" spans="1:6" x14ac:dyDescent="0.2">
      <c r="A196" s="4">
        <v>320000</v>
      </c>
      <c r="B196" s="5" t="s">
        <v>80</v>
      </c>
      <c r="C196" s="30"/>
      <c r="D196" s="11"/>
      <c r="E196" s="33"/>
      <c r="F196" s="9"/>
    </row>
    <row r="197" spans="1:6" x14ac:dyDescent="0.2">
      <c r="A197" s="4">
        <v>321000</v>
      </c>
      <c r="B197" s="5" t="s">
        <v>81</v>
      </c>
      <c r="C197" s="30"/>
      <c r="D197" s="11"/>
      <c r="E197" s="33"/>
      <c r="F197" s="9"/>
    </row>
    <row r="198" spans="1:6" x14ac:dyDescent="0.2">
      <c r="A198" s="13">
        <v>321040</v>
      </c>
      <c r="B198" s="14" t="s">
        <v>82</v>
      </c>
      <c r="C198" s="30"/>
      <c r="D198" s="11"/>
      <c r="E198" s="33"/>
      <c r="F198" s="9"/>
    </row>
    <row r="199" spans="1:6" x14ac:dyDescent="0.2">
      <c r="A199" s="13"/>
      <c r="B199" s="14" t="s">
        <v>204</v>
      </c>
      <c r="C199" s="30"/>
      <c r="D199" s="11"/>
      <c r="E199" s="33"/>
      <c r="F199" s="9"/>
    </row>
    <row r="200" spans="1:6" x14ac:dyDescent="0.2">
      <c r="A200" s="13"/>
      <c r="B200" s="14" t="s">
        <v>205</v>
      </c>
      <c r="C200" s="30">
        <f>120.7*0.2</f>
        <v>24.14</v>
      </c>
      <c r="D200" s="11" t="s">
        <v>113</v>
      </c>
      <c r="E200" s="33"/>
      <c r="F200" s="9"/>
    </row>
    <row r="201" spans="1:6" x14ac:dyDescent="0.2">
      <c r="A201" s="13"/>
      <c r="B201" s="14" t="s">
        <v>173</v>
      </c>
      <c r="C201" s="30"/>
      <c r="D201" s="11"/>
      <c r="E201" s="33"/>
      <c r="F201" s="9"/>
    </row>
    <row r="202" spans="1:6" x14ac:dyDescent="0.2">
      <c r="A202" s="13"/>
      <c r="B202" s="14" t="s">
        <v>206</v>
      </c>
      <c r="C202" s="30">
        <f>184.1*0.2</f>
        <v>36.82</v>
      </c>
      <c r="D202" s="11" t="s">
        <v>113</v>
      </c>
      <c r="E202" s="33"/>
      <c r="F202" s="9"/>
    </row>
    <row r="203" spans="1:6" x14ac:dyDescent="0.2">
      <c r="A203" s="13"/>
      <c r="B203" s="14" t="s">
        <v>181</v>
      </c>
      <c r="C203" s="30"/>
      <c r="D203" s="11"/>
      <c r="E203" s="33"/>
      <c r="F203" s="9"/>
    </row>
    <row r="204" spans="1:6" x14ac:dyDescent="0.2">
      <c r="A204" s="13"/>
      <c r="B204" s="14" t="s">
        <v>208</v>
      </c>
      <c r="C204" s="30">
        <f>146.45*0.2</f>
        <v>29.29</v>
      </c>
      <c r="D204" s="11" t="s">
        <v>113</v>
      </c>
      <c r="E204" s="33"/>
      <c r="F204" s="9"/>
    </row>
    <row r="205" spans="1:6" x14ac:dyDescent="0.2">
      <c r="A205" s="13"/>
      <c r="B205" s="14" t="s">
        <v>207</v>
      </c>
      <c r="C205" s="30"/>
      <c r="D205" s="11"/>
      <c r="E205" s="33"/>
      <c r="F205" s="9"/>
    </row>
    <row r="206" spans="1:6" x14ac:dyDescent="0.2">
      <c r="A206" s="13"/>
      <c r="B206" s="14" t="s">
        <v>209</v>
      </c>
      <c r="C206" s="30">
        <f>68.4*0.2</f>
        <v>13.680000000000001</v>
      </c>
      <c r="D206" s="11" t="s">
        <v>113</v>
      </c>
      <c r="E206" s="33"/>
      <c r="F206" s="9"/>
    </row>
    <row r="207" spans="1:6" x14ac:dyDescent="0.2">
      <c r="A207" s="13"/>
      <c r="B207" s="14" t="s">
        <v>210</v>
      </c>
      <c r="C207" s="30"/>
      <c r="D207" s="11"/>
      <c r="E207" s="33"/>
      <c r="F207" s="9"/>
    </row>
    <row r="208" spans="1:6" x14ac:dyDescent="0.2">
      <c r="A208" s="13"/>
      <c r="B208" s="21" t="s">
        <v>211</v>
      </c>
      <c r="C208" s="34">
        <f>107.2*3.2*0.2</f>
        <v>68.608000000000004</v>
      </c>
      <c r="D208" s="29" t="s">
        <v>113</v>
      </c>
      <c r="E208" s="33"/>
      <c r="F208" s="9"/>
    </row>
    <row r="209" spans="1:6" x14ac:dyDescent="0.2">
      <c r="A209" s="13"/>
      <c r="B209" s="14"/>
      <c r="C209" s="30">
        <f>SUM(C199:C208)</f>
        <v>172.53800000000001</v>
      </c>
      <c r="D209" s="11" t="s">
        <v>113</v>
      </c>
      <c r="E209" s="78">
        <f>C209</f>
        <v>172.53800000000001</v>
      </c>
      <c r="F209" s="79" t="s">
        <v>113</v>
      </c>
    </row>
    <row r="210" spans="1:6" x14ac:dyDescent="0.2">
      <c r="A210" s="13"/>
      <c r="B210" s="14"/>
      <c r="C210" s="30"/>
      <c r="D210" s="11"/>
      <c r="E210" s="33"/>
      <c r="F210" s="9"/>
    </row>
    <row r="211" spans="1:6" x14ac:dyDescent="0.2">
      <c r="A211" s="4">
        <v>322000</v>
      </c>
      <c r="B211" s="5" t="s">
        <v>26</v>
      </c>
      <c r="C211" s="30"/>
      <c r="D211" s="11"/>
      <c r="E211" s="33"/>
      <c r="F211" s="9"/>
    </row>
    <row r="212" spans="1:6" ht="25.5" x14ac:dyDescent="0.2">
      <c r="A212" s="13">
        <v>322015</v>
      </c>
      <c r="B212" s="14" t="s">
        <v>83</v>
      </c>
      <c r="C212" s="11"/>
      <c r="D212" s="11" t="s">
        <v>113</v>
      </c>
      <c r="E212" s="33"/>
      <c r="F212" s="9"/>
    </row>
    <row r="213" spans="1:6" x14ac:dyDescent="0.2">
      <c r="A213" s="13"/>
      <c r="B213" s="24" t="s">
        <v>127</v>
      </c>
      <c r="C213" s="31"/>
      <c r="D213" s="25"/>
      <c r="E213" s="33"/>
      <c r="F213" s="9"/>
    </row>
    <row r="214" spans="1:6" x14ac:dyDescent="0.2">
      <c r="A214" s="13"/>
      <c r="B214" s="24" t="s">
        <v>171</v>
      </c>
      <c r="C214" s="31">
        <f>2376*8.12*0.2</f>
        <v>3858.6239999999998</v>
      </c>
      <c r="D214" s="25" t="s">
        <v>113</v>
      </c>
      <c r="E214" s="33"/>
      <c r="F214" s="9"/>
    </row>
    <row r="215" spans="1:6" x14ac:dyDescent="0.2">
      <c r="A215" s="13"/>
      <c r="B215" s="24" t="s">
        <v>128</v>
      </c>
      <c r="C215" s="31"/>
      <c r="D215" s="25"/>
      <c r="E215" s="33"/>
      <c r="F215" s="9"/>
    </row>
    <row r="216" spans="1:6" x14ac:dyDescent="0.2">
      <c r="A216" s="13"/>
      <c r="B216" s="24" t="s">
        <v>129</v>
      </c>
      <c r="C216" s="31"/>
      <c r="D216" s="25"/>
      <c r="E216" s="33"/>
      <c r="F216" s="9"/>
    </row>
    <row r="217" spans="1:6" x14ac:dyDescent="0.2">
      <c r="A217" s="13"/>
      <c r="B217" s="24" t="s">
        <v>172</v>
      </c>
      <c r="C217" s="31">
        <f>237.85*0.2</f>
        <v>47.57</v>
      </c>
      <c r="D217" s="25" t="s">
        <v>113</v>
      </c>
      <c r="E217" s="33"/>
      <c r="F217" s="9"/>
    </row>
    <row r="218" spans="1:6" x14ac:dyDescent="0.2">
      <c r="A218" s="13"/>
      <c r="B218" s="24" t="s">
        <v>173</v>
      </c>
      <c r="C218" s="31"/>
      <c r="D218" s="25"/>
      <c r="E218" s="33"/>
      <c r="F218" s="9"/>
    </row>
    <row r="219" spans="1:6" x14ac:dyDescent="0.2">
      <c r="A219" s="13"/>
      <c r="B219" s="24" t="s">
        <v>174</v>
      </c>
      <c r="C219" s="31">
        <f>269.2*0.2</f>
        <v>53.84</v>
      </c>
      <c r="D219" s="25" t="s">
        <v>113</v>
      </c>
      <c r="E219" s="33"/>
      <c r="F219" s="9"/>
    </row>
    <row r="220" spans="1:6" x14ac:dyDescent="0.2">
      <c r="A220" s="13"/>
      <c r="B220" s="24" t="s">
        <v>175</v>
      </c>
      <c r="C220" s="31"/>
      <c r="D220" s="25"/>
      <c r="E220" s="33"/>
      <c r="F220" s="9"/>
    </row>
    <row r="221" spans="1:6" x14ac:dyDescent="0.2">
      <c r="A221" s="13"/>
      <c r="B221" s="24" t="s">
        <v>176</v>
      </c>
      <c r="C221" s="31">
        <f>399.2*0.2</f>
        <v>79.84</v>
      </c>
      <c r="D221" s="25" t="s">
        <v>113</v>
      </c>
      <c r="E221" s="33"/>
      <c r="F221" s="9"/>
    </row>
    <row r="222" spans="1:6" x14ac:dyDescent="0.2">
      <c r="A222" s="13"/>
      <c r="B222" s="24" t="s">
        <v>177</v>
      </c>
      <c r="C222" s="31"/>
      <c r="D222" s="25"/>
      <c r="E222" s="33"/>
      <c r="F222" s="9"/>
    </row>
    <row r="223" spans="1:6" x14ac:dyDescent="0.2">
      <c r="A223" s="13"/>
      <c r="B223" s="24" t="s">
        <v>178</v>
      </c>
      <c r="C223" s="31">
        <f>135.7*0.2</f>
        <v>27.14</v>
      </c>
      <c r="D223" s="25" t="s">
        <v>113</v>
      </c>
      <c r="E223" s="33"/>
      <c r="F223" s="9"/>
    </row>
    <row r="224" spans="1:6" x14ac:dyDescent="0.2">
      <c r="A224" s="13"/>
      <c r="B224" s="24" t="s">
        <v>179</v>
      </c>
      <c r="C224" s="31"/>
      <c r="D224" s="25"/>
      <c r="E224" s="33"/>
      <c r="F224" s="9"/>
    </row>
    <row r="225" spans="1:6" x14ac:dyDescent="0.2">
      <c r="A225" s="13"/>
      <c r="B225" s="24" t="s">
        <v>180</v>
      </c>
      <c r="C225" s="31">
        <f>235.3*0.2</f>
        <v>47.06</v>
      </c>
      <c r="D225" s="25" t="s">
        <v>113</v>
      </c>
      <c r="E225" s="33"/>
      <c r="F225" s="9"/>
    </row>
    <row r="226" spans="1:6" x14ac:dyDescent="0.2">
      <c r="A226" s="13"/>
      <c r="B226" s="24" t="s">
        <v>181</v>
      </c>
      <c r="C226" s="31"/>
      <c r="D226" s="25"/>
      <c r="E226" s="33"/>
      <c r="F226" s="9"/>
    </row>
    <row r="227" spans="1:6" x14ac:dyDescent="0.2">
      <c r="A227" s="13"/>
      <c r="B227" s="27" t="s">
        <v>182</v>
      </c>
      <c r="C227" s="32">
        <f>211.65*0.2</f>
        <v>42.330000000000005</v>
      </c>
      <c r="D227" s="28" t="s">
        <v>113</v>
      </c>
      <c r="E227" s="33"/>
      <c r="F227" s="9"/>
    </row>
    <row r="228" spans="1:6" x14ac:dyDescent="0.2">
      <c r="A228" s="13"/>
      <c r="B228" s="24"/>
      <c r="C228" s="31">
        <f>SUM(C213:C227)</f>
        <v>4156.4040000000005</v>
      </c>
      <c r="D228" s="25" t="s">
        <v>113</v>
      </c>
      <c r="E228" s="78">
        <f>C228</f>
        <v>4156.4040000000005</v>
      </c>
      <c r="F228" s="79" t="str">
        <f>D228</f>
        <v>m3</v>
      </c>
    </row>
    <row r="229" spans="1:6" x14ac:dyDescent="0.2">
      <c r="A229" s="13"/>
      <c r="B229" s="14"/>
      <c r="C229" s="11"/>
      <c r="D229" s="11"/>
      <c r="E229" s="33"/>
      <c r="F229" s="9"/>
    </row>
    <row r="230" spans="1:6" ht="38.25" x14ac:dyDescent="0.2">
      <c r="A230" s="13">
        <v>322130</v>
      </c>
      <c r="B230" s="14" t="s">
        <v>108</v>
      </c>
      <c r="C230" s="30"/>
      <c r="D230" s="11"/>
      <c r="E230" s="33"/>
      <c r="F230" s="9"/>
    </row>
    <row r="231" spans="1:6" x14ac:dyDescent="0.2">
      <c r="A231" s="13"/>
      <c r="B231" s="24" t="s">
        <v>134</v>
      </c>
      <c r="C231" s="31">
        <f>C228/0.2</f>
        <v>20782.02</v>
      </c>
      <c r="D231" s="25" t="s">
        <v>114</v>
      </c>
      <c r="E231" s="33">
        <f>C231</f>
        <v>20782.02</v>
      </c>
      <c r="F231" s="9" t="s">
        <v>114</v>
      </c>
    </row>
    <row r="232" spans="1:6" x14ac:dyDescent="0.2">
      <c r="A232" s="13"/>
      <c r="B232" s="14"/>
      <c r="C232" s="30"/>
      <c r="D232" s="11"/>
      <c r="E232" s="33"/>
      <c r="F232" s="9"/>
    </row>
    <row r="233" spans="1:6" x14ac:dyDescent="0.2">
      <c r="A233" s="4">
        <v>323000</v>
      </c>
      <c r="B233" s="5" t="s">
        <v>84</v>
      </c>
      <c r="C233" s="30"/>
      <c r="D233" s="11"/>
      <c r="E233" s="33"/>
      <c r="F233" s="9"/>
    </row>
    <row r="234" spans="1:6" x14ac:dyDescent="0.2">
      <c r="A234" s="4">
        <v>323300</v>
      </c>
      <c r="B234" s="5" t="s">
        <v>89</v>
      </c>
      <c r="C234" s="30"/>
      <c r="D234" s="11"/>
      <c r="E234" s="33"/>
      <c r="F234" s="9"/>
    </row>
    <row r="235" spans="1:6" x14ac:dyDescent="0.2">
      <c r="A235" s="13">
        <v>323335</v>
      </c>
      <c r="B235" s="14" t="s">
        <v>85</v>
      </c>
      <c r="C235" s="30"/>
      <c r="D235" s="11"/>
      <c r="E235" s="33"/>
      <c r="F235" s="9"/>
    </row>
    <row r="236" spans="1:6" x14ac:dyDescent="0.2">
      <c r="A236" s="13"/>
      <c r="B236" s="24" t="s">
        <v>212</v>
      </c>
      <c r="C236" s="31">
        <v>1769.2</v>
      </c>
      <c r="D236" s="25" t="s">
        <v>113</v>
      </c>
      <c r="E236" s="33">
        <f>C236</f>
        <v>1769.2</v>
      </c>
      <c r="F236" s="9" t="str">
        <f>D236</f>
        <v>m3</v>
      </c>
    </row>
    <row r="237" spans="1:6" x14ac:dyDescent="0.2">
      <c r="A237" s="13"/>
      <c r="B237" s="14"/>
      <c r="C237" s="30"/>
      <c r="D237" s="11"/>
      <c r="E237" s="33"/>
      <c r="F237" s="9"/>
    </row>
    <row r="238" spans="1:6" x14ac:dyDescent="0.2">
      <c r="A238" s="4">
        <v>323400</v>
      </c>
      <c r="B238" s="5" t="s">
        <v>87</v>
      </c>
      <c r="C238" s="30"/>
      <c r="D238" s="11"/>
      <c r="E238" s="33"/>
      <c r="F238" s="9"/>
    </row>
    <row r="239" spans="1:6" x14ac:dyDescent="0.2">
      <c r="A239" s="13">
        <v>323414</v>
      </c>
      <c r="B239" s="14" t="s">
        <v>27</v>
      </c>
      <c r="C239" s="30"/>
      <c r="D239" s="11"/>
      <c r="E239" s="33"/>
      <c r="F239" s="9"/>
    </row>
    <row r="240" spans="1:6" x14ac:dyDescent="0.2">
      <c r="A240" s="13"/>
      <c r="B240" s="24" t="s">
        <v>212</v>
      </c>
      <c r="C240" s="31">
        <v>961.1</v>
      </c>
      <c r="D240" s="25" t="s">
        <v>113</v>
      </c>
      <c r="E240" s="33">
        <f>C240</f>
        <v>961.1</v>
      </c>
      <c r="F240" s="9" t="str">
        <f>D240</f>
        <v>m3</v>
      </c>
    </row>
    <row r="241" spans="1:6" x14ac:dyDescent="0.2">
      <c r="A241" s="13"/>
      <c r="B241" s="14"/>
      <c r="C241" s="30"/>
      <c r="D241" s="11"/>
      <c r="E241" s="33"/>
      <c r="F241" s="9"/>
    </row>
    <row r="242" spans="1:6" x14ac:dyDescent="0.2">
      <c r="A242" s="13"/>
      <c r="B242" s="14"/>
      <c r="C242" s="30"/>
      <c r="D242" s="11"/>
      <c r="E242" s="33"/>
      <c r="F242" s="9"/>
    </row>
    <row r="243" spans="1:6" x14ac:dyDescent="0.2">
      <c r="A243" s="4">
        <v>324000</v>
      </c>
      <c r="B243" s="5" t="s">
        <v>88</v>
      </c>
      <c r="C243" s="30"/>
      <c r="D243" s="11"/>
      <c r="E243" s="33"/>
      <c r="F243" s="9"/>
    </row>
    <row r="244" spans="1:6" x14ac:dyDescent="0.2">
      <c r="A244" s="13">
        <v>324050</v>
      </c>
      <c r="B244" s="14" t="s">
        <v>97</v>
      </c>
      <c r="C244" s="30"/>
      <c r="D244" s="11"/>
      <c r="E244" s="33"/>
      <c r="F244" s="9"/>
    </row>
    <row r="245" spans="1:6" x14ac:dyDescent="0.2">
      <c r="A245" s="13"/>
      <c r="B245" s="14" t="s">
        <v>135</v>
      </c>
      <c r="C245" s="30">
        <v>2376</v>
      </c>
      <c r="D245" s="11" t="s">
        <v>6</v>
      </c>
      <c r="E245" s="33"/>
      <c r="F245" s="9"/>
    </row>
    <row r="246" spans="1:6" x14ac:dyDescent="0.2">
      <c r="A246" s="13"/>
      <c r="B246" s="24" t="s">
        <v>129</v>
      </c>
      <c r="C246" s="30">
        <v>23.48</v>
      </c>
      <c r="D246" s="11" t="s">
        <v>6</v>
      </c>
      <c r="E246" s="33"/>
      <c r="F246" s="9"/>
    </row>
    <row r="247" spans="1:6" x14ac:dyDescent="0.2">
      <c r="A247" s="13"/>
      <c r="B247" s="24" t="s">
        <v>173</v>
      </c>
      <c r="C247" s="30">
        <v>22.4</v>
      </c>
      <c r="D247" s="11" t="s">
        <v>6</v>
      </c>
      <c r="E247" s="33"/>
      <c r="F247" s="9"/>
    </row>
    <row r="248" spans="1:6" x14ac:dyDescent="0.2">
      <c r="A248" s="13"/>
      <c r="B248" s="24" t="s">
        <v>175</v>
      </c>
      <c r="C248" s="30">
        <v>22.4</v>
      </c>
      <c r="D248" s="11" t="s">
        <v>6</v>
      </c>
      <c r="E248" s="33"/>
      <c r="F248" s="9"/>
    </row>
    <row r="249" spans="1:6" x14ac:dyDescent="0.2">
      <c r="A249" s="13"/>
      <c r="B249" s="24" t="s">
        <v>213</v>
      </c>
      <c r="C249" s="30">
        <v>18.350000000000001</v>
      </c>
      <c r="D249" s="11" t="s">
        <v>6</v>
      </c>
      <c r="E249" s="33"/>
      <c r="F249" s="9"/>
    </row>
    <row r="250" spans="1:6" x14ac:dyDescent="0.2">
      <c r="A250" s="13"/>
      <c r="B250" s="24" t="s">
        <v>179</v>
      </c>
      <c r="C250" s="30">
        <v>22.4</v>
      </c>
      <c r="D250" s="11" t="s">
        <v>6</v>
      </c>
      <c r="E250" s="33"/>
      <c r="F250" s="9"/>
    </row>
    <row r="251" spans="1:6" x14ac:dyDescent="0.2">
      <c r="A251" s="13"/>
      <c r="B251" s="21" t="s">
        <v>181</v>
      </c>
      <c r="C251" s="34">
        <v>22.4</v>
      </c>
      <c r="D251" s="29" t="s">
        <v>6</v>
      </c>
      <c r="E251" s="33"/>
      <c r="F251" s="9"/>
    </row>
    <row r="252" spans="1:6" x14ac:dyDescent="0.2">
      <c r="A252" s="13"/>
      <c r="B252" s="14"/>
      <c r="C252" s="30">
        <f>SUM(C245:C251)</f>
        <v>2507.4300000000003</v>
      </c>
      <c r="D252" s="11" t="s">
        <v>6</v>
      </c>
      <c r="E252" s="78">
        <f>C252</f>
        <v>2507.4300000000003</v>
      </c>
      <c r="F252" s="79" t="s">
        <v>6</v>
      </c>
    </row>
    <row r="253" spans="1:6" x14ac:dyDescent="0.2">
      <c r="A253" s="13"/>
      <c r="B253" s="14"/>
      <c r="C253" s="30"/>
      <c r="D253" s="11"/>
      <c r="E253" s="33"/>
      <c r="F253" s="9"/>
    </row>
    <row r="254" spans="1:6" x14ac:dyDescent="0.2">
      <c r="A254" s="13"/>
      <c r="B254" s="14"/>
      <c r="C254" s="30"/>
      <c r="D254" s="11"/>
      <c r="E254" s="33"/>
      <c r="F254" s="9"/>
    </row>
    <row r="255" spans="1:6" x14ac:dyDescent="0.2">
      <c r="A255" s="4">
        <v>330000</v>
      </c>
      <c r="B255" s="5" t="s">
        <v>41</v>
      </c>
      <c r="C255" s="30"/>
      <c r="D255" s="11"/>
      <c r="E255" s="33"/>
      <c r="F255" s="9"/>
    </row>
    <row r="256" spans="1:6" ht="25.5" x14ac:dyDescent="0.2">
      <c r="A256" s="4">
        <v>331000</v>
      </c>
      <c r="B256" s="10" t="s">
        <v>75</v>
      </c>
      <c r="C256" s="30"/>
      <c r="D256" s="11"/>
      <c r="E256" s="33"/>
      <c r="F256" s="9"/>
    </row>
    <row r="257" spans="1:6" x14ac:dyDescent="0.2">
      <c r="A257" s="4">
        <v>331100</v>
      </c>
      <c r="B257" s="5" t="s">
        <v>76</v>
      </c>
      <c r="C257" s="30"/>
      <c r="D257" s="11"/>
      <c r="E257" s="33"/>
      <c r="F257" s="9"/>
    </row>
    <row r="258" spans="1:6" x14ac:dyDescent="0.2">
      <c r="A258" s="13">
        <v>331110</v>
      </c>
      <c r="B258" s="14" t="s">
        <v>77</v>
      </c>
      <c r="C258" s="30">
        <v>3</v>
      </c>
      <c r="D258" s="11" t="s">
        <v>7</v>
      </c>
      <c r="E258" s="33">
        <f>C258</f>
        <v>3</v>
      </c>
      <c r="F258" s="9" t="str">
        <f>D258</f>
        <v>db</v>
      </c>
    </row>
    <row r="259" spans="1:6" ht="25.5" x14ac:dyDescent="0.2">
      <c r="A259" s="13">
        <v>331115</v>
      </c>
      <c r="B259" s="14" t="s">
        <v>78</v>
      </c>
      <c r="C259" s="30">
        <v>1</v>
      </c>
      <c r="D259" s="11" t="s">
        <v>7</v>
      </c>
      <c r="E259" s="33">
        <f t="shared" ref="E259:E263" si="0">C259</f>
        <v>1</v>
      </c>
      <c r="F259" s="9" t="str">
        <f t="shared" ref="F259:F263" si="1">D259</f>
        <v>db</v>
      </c>
    </row>
    <row r="260" spans="1:6" x14ac:dyDescent="0.2">
      <c r="A260" s="13">
        <v>331120</v>
      </c>
      <c r="B260" s="14" t="s">
        <v>79</v>
      </c>
      <c r="C260" s="30">
        <v>4</v>
      </c>
      <c r="D260" s="11" t="s">
        <v>7</v>
      </c>
      <c r="E260" s="33">
        <f t="shared" si="0"/>
        <v>4</v>
      </c>
      <c r="F260" s="9" t="str">
        <f t="shared" si="1"/>
        <v>db</v>
      </c>
    </row>
    <row r="261" spans="1:6" x14ac:dyDescent="0.2">
      <c r="A261" s="13">
        <v>331125</v>
      </c>
      <c r="B261" s="14" t="s">
        <v>21</v>
      </c>
      <c r="C261" s="30">
        <v>1</v>
      </c>
      <c r="D261" s="11" t="s">
        <v>7</v>
      </c>
      <c r="E261" s="33">
        <f t="shared" si="0"/>
        <v>1</v>
      </c>
      <c r="F261" s="9" t="str">
        <f t="shared" si="1"/>
        <v>db</v>
      </c>
    </row>
    <row r="262" spans="1:6" x14ac:dyDescent="0.2">
      <c r="A262" s="13">
        <v>331150</v>
      </c>
      <c r="B262" s="14" t="s">
        <v>22</v>
      </c>
      <c r="C262" s="30">
        <v>35</v>
      </c>
      <c r="D262" s="11" t="s">
        <v>6</v>
      </c>
      <c r="E262" s="33">
        <f t="shared" si="0"/>
        <v>35</v>
      </c>
      <c r="F262" s="9" t="str">
        <f t="shared" si="1"/>
        <v>m</v>
      </c>
    </row>
    <row r="263" spans="1:6" x14ac:dyDescent="0.2">
      <c r="A263" s="13">
        <v>331153</v>
      </c>
      <c r="B263" s="14" t="s">
        <v>105</v>
      </c>
      <c r="C263" s="30">
        <v>10</v>
      </c>
      <c r="D263" s="11" t="s">
        <v>6</v>
      </c>
      <c r="E263" s="33">
        <f t="shared" si="0"/>
        <v>10</v>
      </c>
      <c r="F263" s="9" t="str">
        <f t="shared" si="1"/>
        <v>m</v>
      </c>
    </row>
    <row r="264" spans="1:6" x14ac:dyDescent="0.2">
      <c r="A264" s="4">
        <v>332000</v>
      </c>
      <c r="B264" s="5" t="s">
        <v>86</v>
      </c>
      <c r="C264" s="30"/>
      <c r="D264" s="11"/>
      <c r="E264" s="33"/>
      <c r="F264" s="9"/>
    </row>
    <row r="265" spans="1:6" x14ac:dyDescent="0.2">
      <c r="A265" s="4">
        <v>332100</v>
      </c>
      <c r="B265" s="5" t="s">
        <v>42</v>
      </c>
      <c r="C265" s="30"/>
      <c r="D265" s="11"/>
      <c r="E265" s="33"/>
      <c r="F265" s="9"/>
    </row>
    <row r="266" spans="1:6" x14ac:dyDescent="0.2">
      <c r="A266" s="13">
        <v>332120</v>
      </c>
      <c r="B266" s="14" t="s">
        <v>43</v>
      </c>
      <c r="C266" s="30">
        <f>(((2376-1620)*0.12)/3)+(((1600-33)*0.12)/3)+2376*0.12*2+300*0.12</f>
        <v>699.16</v>
      </c>
      <c r="D266" s="11" t="s">
        <v>114</v>
      </c>
      <c r="E266" s="33">
        <f>C266</f>
        <v>699.16</v>
      </c>
      <c r="F266" s="9" t="str">
        <f>D266</f>
        <v>m2</v>
      </c>
    </row>
    <row r="267" spans="1:6" x14ac:dyDescent="0.2">
      <c r="A267" s="13">
        <v>332125</v>
      </c>
      <c r="B267" s="14" t="s">
        <v>44</v>
      </c>
      <c r="C267" s="30">
        <f>17*0.5*3+8*1</f>
        <v>33.5</v>
      </c>
      <c r="D267" s="11" t="s">
        <v>114</v>
      </c>
      <c r="E267" s="33">
        <f t="shared" ref="E267:E279" si="2">C267</f>
        <v>33.5</v>
      </c>
      <c r="F267" s="9" t="str">
        <f t="shared" ref="F267:F279" si="3">D267</f>
        <v>m2</v>
      </c>
    </row>
    <row r="268" spans="1:6" ht="25.5" x14ac:dyDescent="0.2">
      <c r="A268" s="13"/>
      <c r="B268" s="14" t="s">
        <v>214</v>
      </c>
      <c r="C268" s="30">
        <v>24</v>
      </c>
      <c r="D268" s="11" t="s">
        <v>7</v>
      </c>
      <c r="E268" s="33">
        <f t="shared" si="2"/>
        <v>24</v>
      </c>
      <c r="F268" s="9" t="str">
        <f t="shared" si="3"/>
        <v>db</v>
      </c>
    </row>
    <row r="269" spans="1:6" x14ac:dyDescent="0.2">
      <c r="A269" s="13">
        <v>332150</v>
      </c>
      <c r="B269" s="14" t="s">
        <v>45</v>
      </c>
      <c r="C269" s="30">
        <f>12*3.5</f>
        <v>42</v>
      </c>
      <c r="D269" s="11" t="s">
        <v>6</v>
      </c>
      <c r="E269" s="33">
        <f t="shared" si="2"/>
        <v>42</v>
      </c>
      <c r="F269" s="9" t="str">
        <f t="shared" si="3"/>
        <v>m</v>
      </c>
    </row>
    <row r="270" spans="1:6" x14ac:dyDescent="0.2">
      <c r="A270" s="4">
        <v>332200</v>
      </c>
      <c r="B270" s="5" t="s">
        <v>46</v>
      </c>
      <c r="C270" s="30"/>
      <c r="D270" s="11"/>
      <c r="E270" s="33"/>
      <c r="F270" s="9"/>
    </row>
    <row r="271" spans="1:6" x14ac:dyDescent="0.2">
      <c r="A271" s="13">
        <v>332210</v>
      </c>
      <c r="B271" s="14" t="s">
        <v>47</v>
      </c>
      <c r="C271" s="30">
        <v>18</v>
      </c>
      <c r="D271" s="11" t="s">
        <v>7</v>
      </c>
      <c r="E271" s="33">
        <f t="shared" si="2"/>
        <v>18</v>
      </c>
      <c r="F271" s="9" t="str">
        <f t="shared" si="3"/>
        <v>db</v>
      </c>
    </row>
    <row r="272" spans="1:6" x14ac:dyDescent="0.2">
      <c r="A272" s="13">
        <v>332230</v>
      </c>
      <c r="B272" s="14" t="s">
        <v>90</v>
      </c>
      <c r="C272" s="30">
        <v>18</v>
      </c>
      <c r="D272" s="11" t="s">
        <v>7</v>
      </c>
      <c r="E272" s="33">
        <f t="shared" si="2"/>
        <v>18</v>
      </c>
      <c r="F272" s="9" t="str">
        <f t="shared" si="3"/>
        <v>db</v>
      </c>
    </row>
    <row r="273" spans="1:6" x14ac:dyDescent="0.2">
      <c r="A273" s="13">
        <v>332231</v>
      </c>
      <c r="B273" s="14" t="s">
        <v>109</v>
      </c>
      <c r="C273" s="30">
        <v>3</v>
      </c>
      <c r="D273" s="11" t="s">
        <v>7</v>
      </c>
      <c r="E273" s="33">
        <f t="shared" si="2"/>
        <v>3</v>
      </c>
      <c r="F273" s="9" t="str">
        <f t="shared" si="3"/>
        <v>db</v>
      </c>
    </row>
    <row r="274" spans="1:6" ht="25.5" x14ac:dyDescent="0.2">
      <c r="A274" s="13">
        <v>332235</v>
      </c>
      <c r="B274" s="14" t="s">
        <v>91</v>
      </c>
      <c r="C274" s="30">
        <v>10.039999999999999</v>
      </c>
      <c r="D274" s="11" t="s">
        <v>114</v>
      </c>
      <c r="E274" s="33">
        <f t="shared" si="2"/>
        <v>10.039999999999999</v>
      </c>
      <c r="F274" s="9" t="str">
        <f t="shared" si="3"/>
        <v>m2</v>
      </c>
    </row>
    <row r="275" spans="1:6" x14ac:dyDescent="0.2">
      <c r="A275" s="4">
        <v>333000</v>
      </c>
      <c r="B275" s="5" t="s">
        <v>92</v>
      </c>
      <c r="C275" s="30"/>
      <c r="D275" s="11"/>
      <c r="E275" s="33"/>
      <c r="F275" s="9"/>
    </row>
    <row r="276" spans="1:6" x14ac:dyDescent="0.2">
      <c r="A276" s="4">
        <v>333100</v>
      </c>
      <c r="B276" s="5" t="s">
        <v>93</v>
      </c>
      <c r="C276" s="30"/>
      <c r="D276" s="11"/>
      <c r="E276" s="33"/>
      <c r="F276" s="9"/>
    </row>
    <row r="277" spans="1:6" x14ac:dyDescent="0.2">
      <c r="A277" s="13">
        <v>333115</v>
      </c>
      <c r="B277" s="14" t="s">
        <v>94</v>
      </c>
      <c r="C277" s="30">
        <f>20+20+20+27+387</f>
        <v>474</v>
      </c>
      <c r="D277" s="11" t="s">
        <v>6</v>
      </c>
      <c r="E277" s="33">
        <f t="shared" si="2"/>
        <v>474</v>
      </c>
      <c r="F277" s="9" t="str">
        <f t="shared" si="3"/>
        <v>m</v>
      </c>
    </row>
    <row r="278" spans="1:6" x14ac:dyDescent="0.2">
      <c r="A278" s="4">
        <v>333200</v>
      </c>
      <c r="B278" s="5" t="s">
        <v>95</v>
      </c>
      <c r="C278" s="30"/>
      <c r="D278" s="11"/>
      <c r="E278" s="33"/>
      <c r="F278" s="9"/>
    </row>
    <row r="279" spans="1:6" x14ac:dyDescent="0.2">
      <c r="A279" s="13">
        <v>333262</v>
      </c>
      <c r="B279" s="14" t="s">
        <v>106</v>
      </c>
      <c r="C279" s="30">
        <f>8+2</f>
        <v>10</v>
      </c>
      <c r="D279" s="11" t="s">
        <v>7</v>
      </c>
      <c r="E279" s="33">
        <f t="shared" si="2"/>
        <v>10</v>
      </c>
      <c r="F279" s="9" t="str">
        <f t="shared" si="3"/>
        <v>db</v>
      </c>
    </row>
    <row r="280" spans="1:6" x14ac:dyDescent="0.2">
      <c r="A280" s="4">
        <v>334000</v>
      </c>
      <c r="B280" s="5" t="s">
        <v>48</v>
      </c>
      <c r="C280" s="30"/>
      <c r="D280" s="11"/>
      <c r="E280" s="33"/>
      <c r="F280" s="9"/>
    </row>
    <row r="281" spans="1:6" x14ac:dyDescent="0.2">
      <c r="A281" s="13">
        <v>334010</v>
      </c>
      <c r="B281" s="14" t="s">
        <v>20</v>
      </c>
      <c r="C281" s="30">
        <f>1600/25*2</f>
        <v>128</v>
      </c>
      <c r="D281" s="11" t="s">
        <v>7</v>
      </c>
      <c r="E281" s="33">
        <f>C281</f>
        <v>128</v>
      </c>
      <c r="F281" s="9" t="str">
        <f>D281</f>
        <v>db</v>
      </c>
    </row>
    <row r="282" spans="1:6" x14ac:dyDescent="0.2">
      <c r="A282" s="13">
        <v>334065</v>
      </c>
      <c r="B282" s="14" t="s">
        <v>49</v>
      </c>
      <c r="C282" s="30">
        <v>155</v>
      </c>
      <c r="D282" s="11" t="s">
        <v>215</v>
      </c>
      <c r="E282" s="33">
        <f>C282</f>
        <v>155</v>
      </c>
      <c r="F282" s="9" t="str">
        <f>D282</f>
        <v>fm</v>
      </c>
    </row>
    <row r="283" spans="1:6" x14ac:dyDescent="0.2">
      <c r="A283" s="1">
        <v>400000</v>
      </c>
      <c r="B283" s="6" t="s">
        <v>68</v>
      </c>
      <c r="C283" s="44"/>
      <c r="D283" s="2"/>
      <c r="E283" s="44"/>
      <c r="F283" s="2"/>
    </row>
    <row r="284" spans="1:6" x14ac:dyDescent="0.2">
      <c r="A284" s="4">
        <v>440000</v>
      </c>
      <c r="B284" s="5" t="s">
        <v>61</v>
      </c>
      <c r="C284" s="46"/>
      <c r="D284" s="47"/>
      <c r="E284" s="33"/>
      <c r="F284" s="9"/>
    </row>
    <row r="285" spans="1:6" x14ac:dyDescent="0.2">
      <c r="A285" s="4">
        <v>441010</v>
      </c>
      <c r="B285" s="5" t="s">
        <v>62</v>
      </c>
      <c r="C285" s="46"/>
      <c r="D285" s="47"/>
    </row>
    <row r="286" spans="1:6" x14ac:dyDescent="0.2">
      <c r="A286" s="13">
        <v>441010</v>
      </c>
      <c r="B286" s="14" t="s">
        <v>50</v>
      </c>
      <c r="C286" s="48">
        <v>20</v>
      </c>
      <c r="D286" s="11" t="s">
        <v>6</v>
      </c>
      <c r="E286" s="33">
        <f>C286</f>
        <v>20</v>
      </c>
      <c r="F286" s="9" t="str">
        <f>D286</f>
        <v>m</v>
      </c>
    </row>
    <row r="287" spans="1:6" x14ac:dyDescent="0.2">
      <c r="A287" s="53"/>
      <c r="B287" s="54"/>
      <c r="C287" s="48"/>
      <c r="D287" s="46"/>
    </row>
    <row r="288" spans="1:6" x14ac:dyDescent="0.2">
      <c r="A288" s="4">
        <v>450000</v>
      </c>
      <c r="B288" s="5" t="s">
        <v>51</v>
      </c>
      <c r="C288" s="48"/>
      <c r="D288" s="46"/>
    </row>
    <row r="289" spans="1:6" x14ac:dyDescent="0.2">
      <c r="A289" s="13">
        <v>450015</v>
      </c>
      <c r="B289" s="14" t="s">
        <v>0</v>
      </c>
      <c r="C289" s="49">
        <v>18</v>
      </c>
      <c r="D289" s="55" t="s">
        <v>6</v>
      </c>
      <c r="E289" s="33">
        <f>C289</f>
        <v>18</v>
      </c>
      <c r="F289" s="9" t="str">
        <f>D289</f>
        <v>m</v>
      </c>
    </row>
    <row r="290" spans="1:6" x14ac:dyDescent="0.2">
      <c r="A290" s="56"/>
      <c r="B290" s="57"/>
      <c r="C290" s="58"/>
      <c r="D290" s="55"/>
    </row>
    <row r="291" spans="1:6" x14ac:dyDescent="0.2">
      <c r="A291" s="4">
        <v>442000</v>
      </c>
      <c r="B291" s="5" t="s">
        <v>57</v>
      </c>
      <c r="C291" s="48"/>
      <c r="D291" s="46"/>
    </row>
    <row r="292" spans="1:6" ht="14.25" x14ac:dyDescent="0.2">
      <c r="A292" s="13">
        <v>442020</v>
      </c>
      <c r="B292" s="14" t="s">
        <v>232</v>
      </c>
      <c r="C292" s="49">
        <v>11150</v>
      </c>
      <c r="D292" s="11" t="s">
        <v>101</v>
      </c>
      <c r="E292" s="33">
        <f t="shared" ref="E292:F293" si="4">C292</f>
        <v>11150</v>
      </c>
      <c r="F292" s="9" t="str">
        <f t="shared" si="4"/>
        <v>m2</v>
      </c>
    </row>
    <row r="293" spans="1:6" x14ac:dyDescent="0.2">
      <c r="A293" s="72">
        <v>442040</v>
      </c>
      <c r="B293" s="71" t="s">
        <v>233</v>
      </c>
      <c r="C293" s="48">
        <v>170</v>
      </c>
      <c r="D293" s="11" t="s">
        <v>7</v>
      </c>
      <c r="E293" s="33">
        <f t="shared" si="4"/>
        <v>170</v>
      </c>
      <c r="F293" s="9" t="str">
        <f t="shared" si="4"/>
        <v>db</v>
      </c>
    </row>
    <row r="294" spans="1:6" x14ac:dyDescent="0.2">
      <c r="A294" s="80">
        <v>446000</v>
      </c>
      <c r="B294" s="81" t="s">
        <v>235</v>
      </c>
      <c r="C294" s="82"/>
    </row>
    <row r="295" spans="1:6" x14ac:dyDescent="0.2">
      <c r="A295" s="84" t="s">
        <v>238</v>
      </c>
      <c r="B295" s="85" t="s">
        <v>237</v>
      </c>
      <c r="C295" s="86">
        <v>5</v>
      </c>
      <c r="D295" s="70" t="s">
        <v>7</v>
      </c>
      <c r="E295" s="33">
        <f t="shared" ref="E295" si="5">C295</f>
        <v>5</v>
      </c>
      <c r="F295" s="9" t="str">
        <f t="shared" ref="F295" si="6">D295</f>
        <v>db</v>
      </c>
    </row>
    <row r="296" spans="1:6" x14ac:dyDescent="0.2">
      <c r="A296" s="83"/>
      <c r="B296" s="83"/>
      <c r="C296" s="82"/>
    </row>
  </sheetData>
  <mergeCells count="2">
    <mergeCell ref="A1:F1"/>
    <mergeCell ref="A2:F2"/>
  </mergeCells>
  <pageMargins left="0.7" right="0.7" top="0.75" bottom="0.75" header="0.3" footer="0.3"/>
  <pageSetup paperSize="9" scale="96" orientation="portrait" r:id="rId1"/>
  <rowBreaks count="4" manualBreakCount="4">
    <brk id="48" max="16383" man="1"/>
    <brk id="104" max="16383" man="1"/>
    <brk id="210" max="16383" man="1"/>
    <brk id="2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költségvetés</vt:lpstr>
      <vt:lpstr>mennyiségkimutatás</vt:lpstr>
      <vt:lpstr>költségvetés!Nyomtatási_terület</vt:lpstr>
      <vt:lpstr>mennyiségkimutatás!Nyomtatási_terület</vt:lpstr>
    </vt:vector>
  </TitlesOfParts>
  <Company>NIF Zrt.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Ági</dc:creator>
  <cp:lastModifiedBy>Laura Kazsukné Liszkai</cp:lastModifiedBy>
  <cp:lastPrinted>2018-02-11T09:22:11Z</cp:lastPrinted>
  <dcterms:created xsi:type="dcterms:W3CDTF">2003-05-15T12:15:23Z</dcterms:created>
  <dcterms:modified xsi:type="dcterms:W3CDTF">2018-02-28T08:03:29Z</dcterms:modified>
</cp:coreProperties>
</file>